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do Trim. 2025 Inf.Financ.Trimestral (PUBLICACION)\"/>
    </mc:Choice>
  </mc:AlternateContent>
  <bookViews>
    <workbookView xWindow="-120" yWindow="-120" windowWidth="29040" windowHeight="1584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CSF!$A$1:$C$64</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6" l="1"/>
  <c r="G30" i="16" s="1"/>
  <c r="D29" i="16"/>
  <c r="G29" i="16" s="1"/>
  <c r="D28" i="16"/>
  <c r="G28" i="16" s="1"/>
  <c r="D27" i="16"/>
  <c r="G27" i="16" s="1"/>
  <c r="D26" i="16"/>
  <c r="G26" i="16" s="1"/>
  <c r="D25" i="16"/>
  <c r="G25" i="16" s="1"/>
  <c r="D24" i="16"/>
  <c r="G24" i="16" s="1"/>
  <c r="D23" i="16"/>
  <c r="G23" i="16" s="1"/>
  <c r="D22" i="16"/>
  <c r="G22" i="16" s="1"/>
  <c r="D21" i="16"/>
  <c r="G21" i="16" s="1"/>
  <c r="D20" i="16"/>
  <c r="G20" i="16" s="1"/>
  <c r="D19" i="16"/>
  <c r="G19" i="16" s="1"/>
  <c r="D18" i="16"/>
  <c r="G18" i="16" s="1"/>
  <c r="D17" i="16"/>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4" i="7"/>
  <c r="B54" i="7"/>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C3" i="8"/>
  <c r="B3" i="8"/>
  <c r="C43" i="6"/>
  <c r="B43" i="6"/>
  <c r="C3" i="6"/>
  <c r="B3" i="6"/>
  <c r="D38" i="5"/>
  <c r="F26" i="4"/>
  <c r="B28" i="4"/>
  <c r="B24" i="3"/>
  <c r="C24" i="3"/>
  <c r="B33" i="7"/>
  <c r="B45" i="7"/>
  <c r="C45" i="7"/>
  <c r="D16" i="9"/>
  <c r="C28" i="4"/>
  <c r="C59" i="7"/>
  <c r="E12" i="8"/>
  <c r="B24" i="6"/>
  <c r="E16" i="9"/>
  <c r="E3" i="9" s="1"/>
  <c r="E34" i="9" s="1"/>
  <c r="C24" i="6"/>
  <c r="C33" i="7"/>
  <c r="D30" i="9"/>
  <c r="E20" i="5"/>
  <c r="E38" i="5" s="1"/>
  <c r="F9" i="5"/>
  <c r="B66" i="3"/>
  <c r="D3" i="8"/>
  <c r="F27" i="5"/>
  <c r="B59" i="7"/>
  <c r="C66" i="3"/>
  <c r="E46" i="4"/>
  <c r="E4" i="8"/>
  <c r="F46" i="4"/>
  <c r="E26" i="4"/>
  <c r="F116" i="13" s="1"/>
  <c r="F16" i="8"/>
  <c r="F12" i="8" s="1"/>
  <c r="F6" i="8"/>
  <c r="F4" i="8" s="1"/>
  <c r="B38" i="5"/>
  <c r="F4" i="5"/>
  <c r="C20" i="5"/>
  <c r="C38" i="5" s="1"/>
  <c r="D3" i="9" l="1"/>
  <c r="D34" i="9" s="1"/>
  <c r="C61" i="7"/>
  <c r="B61" i="7"/>
  <c r="F48" i="4"/>
  <c r="E48" i="4"/>
  <c r="C68" i="3"/>
  <c r="B68" i="3"/>
  <c r="E3" i="8"/>
  <c r="F3" i="8"/>
  <c r="F20" i="5"/>
  <c r="F38" i="5"/>
  <c r="D24" i="20" l="1"/>
  <c r="D23" i="20"/>
  <c r="D22" i="20"/>
  <c r="D21" i="20"/>
  <c r="D20" i="20"/>
  <c r="D19" i="20"/>
  <c r="D18" i="20"/>
  <c r="D17" i="20"/>
  <c r="D16" i="20"/>
  <c r="D15" i="20"/>
  <c r="D11" i="20"/>
  <c r="D10" i="20"/>
  <c r="D9" i="20"/>
  <c r="D8" i="20"/>
  <c r="D7" i="20"/>
  <c r="D6" i="20"/>
  <c r="D5" i="20"/>
  <c r="D4" i="20"/>
  <c r="C15" i="15" l="1"/>
  <c r="C32" i="16" l="1"/>
  <c r="B32"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D70" i="18"/>
  <c r="G70" i="18" s="1"/>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6" i="14" s="1"/>
  <c r="C15" i="17"/>
  <c r="E18" i="14" s="1"/>
  <c r="B15" i="17"/>
  <c r="H49" i="14" s="1"/>
  <c r="D13" i="17"/>
  <c r="G13" i="17" s="1"/>
  <c r="D11" i="17"/>
  <c r="G11" i="17" s="1"/>
  <c r="D9" i="17"/>
  <c r="G9" i="17" s="1"/>
  <c r="D7" i="17"/>
  <c r="G7" i="17" s="1"/>
  <c r="D5" i="17"/>
  <c r="G5" i="17" s="1"/>
  <c r="F67" i="16"/>
  <c r="E67" i="16"/>
  <c r="C67" i="16"/>
  <c r="B67" i="16"/>
  <c r="D65" i="16"/>
  <c r="G65" i="16" s="1"/>
  <c r="D63" i="16"/>
  <c r="G63" i="16" s="1"/>
  <c r="D61" i="16"/>
  <c r="G61" i="16" s="1"/>
  <c r="D59" i="16"/>
  <c r="G59" i="16" s="1"/>
  <c r="D57" i="16"/>
  <c r="G57" i="16" s="1"/>
  <c r="D55" i="16"/>
  <c r="G55" i="16" s="1"/>
  <c r="D53" i="16"/>
  <c r="G53" i="16" s="1"/>
  <c r="D51" i="16"/>
  <c r="F44" i="16"/>
  <c r="E44" i="16"/>
  <c r="C44" i="16"/>
  <c r="B44" i="16"/>
  <c r="D42" i="16"/>
  <c r="G42" i="16" s="1"/>
  <c r="D41" i="16"/>
  <c r="G41" i="16" s="1"/>
  <c r="D40" i="16"/>
  <c r="G40" i="16" s="1"/>
  <c r="D39" i="16"/>
  <c r="G39" i="16" s="1"/>
  <c r="F32" i="16"/>
  <c r="H47" i="14" s="1"/>
  <c r="E32" i="16"/>
  <c r="E14" i="14" s="1"/>
  <c r="H45" i="14"/>
  <c r="E12" i="14"/>
  <c r="D31" i="16"/>
  <c r="G31"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C27" i="20" l="1"/>
  <c r="E33" i="14" s="1"/>
  <c r="E13" i="24"/>
  <c r="E17" i="24" s="1"/>
  <c r="E21" i="24" s="1"/>
  <c r="C38" i="15"/>
  <c r="E15" i="14"/>
  <c r="I15" i="14" s="1"/>
  <c r="I18" i="14"/>
  <c r="H50" i="14"/>
  <c r="E17" i="14"/>
  <c r="I17" i="14" s="1"/>
  <c r="D12" i="18"/>
  <c r="G12" i="18" s="1"/>
  <c r="B5" i="22"/>
  <c r="B36" i="22" s="1"/>
  <c r="E44" i="14" s="1"/>
  <c r="E19" i="14"/>
  <c r="I19" i="14" s="1"/>
  <c r="B27" i="20"/>
  <c r="E32" i="14" s="1"/>
  <c r="I32" i="14" s="1"/>
  <c r="H51" i="14"/>
  <c r="E20" i="14"/>
  <c r="I20" i="14" s="1"/>
  <c r="G19" i="15"/>
  <c r="G38" i="15" s="1"/>
  <c r="D42" i="18"/>
  <c r="G42" i="18" s="1"/>
  <c r="F5" i="22"/>
  <c r="F36" i="22" s="1"/>
  <c r="E47" i="14" s="1"/>
  <c r="I47" i="14" s="1"/>
  <c r="D52" i="18"/>
  <c r="G52" i="18" s="1"/>
  <c r="D15" i="19"/>
  <c r="D24" i="19"/>
  <c r="B41" i="19"/>
  <c r="E27" i="14" s="1"/>
  <c r="I27" i="14" s="1"/>
  <c r="I33" i="14"/>
  <c r="E5" i="22"/>
  <c r="E36" i="22" s="1"/>
  <c r="E46" i="14" s="1"/>
  <c r="D18" i="22"/>
  <c r="D68" i="18"/>
  <c r="G68" i="18" s="1"/>
  <c r="C13" i="24"/>
  <c r="C17" i="24" s="1"/>
  <c r="C21" i="24" s="1"/>
  <c r="D25" i="22"/>
  <c r="D13" i="24"/>
  <c r="D17" i="24" s="1"/>
  <c r="D21" i="24" s="1"/>
  <c r="F38" i="15"/>
  <c r="I12" i="14"/>
  <c r="B76" i="18"/>
  <c r="H54" i="14" s="1"/>
  <c r="D32" i="18"/>
  <c r="G32" i="18" s="1"/>
  <c r="G18" i="22"/>
  <c r="D67" i="16"/>
  <c r="F41" i="19"/>
  <c r="E30" i="14" s="1"/>
  <c r="I30" i="14" s="1"/>
  <c r="E38" i="15"/>
  <c r="G51" i="16"/>
  <c r="G67" i="16" s="1"/>
  <c r="G16" i="19"/>
  <c r="G15" i="19" s="1"/>
  <c r="D22" i="22"/>
  <c r="D15" i="15"/>
  <c r="D64" i="18"/>
  <c r="G64" i="18" s="1"/>
  <c r="G35" i="19"/>
  <c r="G15" i="15"/>
  <c r="G29" i="15"/>
  <c r="D29" i="15"/>
  <c r="D22" i="18"/>
  <c r="G22" i="18" s="1"/>
  <c r="C5" i="22"/>
  <c r="C36" i="22" s="1"/>
  <c r="E45" i="14" s="1"/>
  <c r="I45" i="14" s="1"/>
  <c r="G22" i="22"/>
  <c r="H46" i="14"/>
  <c r="D19" i="15"/>
  <c r="D4" i="18"/>
  <c r="G4" i="18" s="1"/>
  <c r="D32" i="16"/>
  <c r="E76" i="18"/>
  <c r="E24" i="14" s="1"/>
  <c r="I24" i="14" s="1"/>
  <c r="G15" i="17"/>
  <c r="F76" i="18"/>
  <c r="H57" i="14" s="1"/>
  <c r="D5" i="19"/>
  <c r="C41" i="19"/>
  <c r="H60" i="14" s="1"/>
  <c r="D35" i="19"/>
  <c r="D9" i="22"/>
  <c r="B38" i="15"/>
  <c r="D56" i="18"/>
  <c r="G56" i="18" s="1"/>
  <c r="E41" i="19"/>
  <c r="H61" i="14" s="1"/>
  <c r="D27" i="20"/>
  <c r="E34" i="14" s="1"/>
  <c r="I34" i="14" s="1"/>
  <c r="E37" i="14"/>
  <c r="I37" i="14" s="1"/>
  <c r="E36" i="14"/>
  <c r="I36" i="14" s="1"/>
  <c r="I14" i="14"/>
  <c r="I7" i="14"/>
  <c r="D42" i="1" s="1"/>
  <c r="I9" i="14"/>
  <c r="D44" i="1" s="1"/>
  <c r="I10" i="14"/>
  <c r="D45" i="1" s="1"/>
  <c r="I8" i="14"/>
  <c r="D43" i="1" s="1"/>
  <c r="G24" i="19"/>
  <c r="G25" i="22"/>
  <c r="G44" i="16"/>
  <c r="G6" i="22"/>
  <c r="G32" i="16"/>
  <c r="G12" i="22"/>
  <c r="G9" i="22" s="1"/>
  <c r="G7" i="19"/>
  <c r="G5" i="19" s="1"/>
  <c r="C76" i="18"/>
  <c r="E13" i="14"/>
  <c r="I13" i="14" s="1"/>
  <c r="D44" i="16"/>
  <c r="H44" i="14"/>
  <c r="D6" i="22"/>
  <c r="D15" i="17"/>
  <c r="E41" i="14" l="1"/>
  <c r="I41" i="14" s="1"/>
  <c r="E42" i="14"/>
  <c r="I42" i="14" s="1"/>
  <c r="E52" i="14"/>
  <c r="I52" i="14" s="1"/>
  <c r="E57" i="14"/>
  <c r="I57" i="14" s="1"/>
  <c r="E62" i="14"/>
  <c r="E50" i="14"/>
  <c r="I50" i="14" s="1"/>
  <c r="E55" i="14"/>
  <c r="E40" i="14"/>
  <c r="I40" i="14" s="1"/>
  <c r="I44" i="14"/>
  <c r="E49" i="14"/>
  <c r="I49" i="14" s="1"/>
  <c r="E54" i="14"/>
  <c r="I54" i="14" s="1"/>
  <c r="E39" i="14"/>
  <c r="I39" i="14" s="1"/>
  <c r="E59" i="14"/>
  <c r="E29" i="14"/>
  <c r="I29" i="14" s="1"/>
  <c r="D48" i="1" s="1"/>
  <c r="D41" i="19"/>
  <c r="I46" i="14"/>
  <c r="E25" i="14"/>
  <c r="I25" i="14" s="1"/>
  <c r="D49" i="1" s="1"/>
  <c r="E22" i="14"/>
  <c r="I22" i="14" s="1"/>
  <c r="D46" i="1" s="1"/>
  <c r="E56" i="14"/>
  <c r="I56" i="14" s="1"/>
  <c r="D50" i="1"/>
  <c r="E51" i="14"/>
  <c r="I51" i="14" s="1"/>
  <c r="E61" i="14"/>
  <c r="I61" i="14" s="1"/>
  <c r="H59" i="14"/>
  <c r="H62" i="14"/>
  <c r="D38" i="15"/>
  <c r="D5" i="22"/>
  <c r="D36" i="22" s="1"/>
  <c r="E28" i="14"/>
  <c r="I28" i="14" s="1"/>
  <c r="G76" i="18"/>
  <c r="G41" i="19"/>
  <c r="D76" i="18"/>
  <c r="E60" i="14"/>
  <c r="I60" i="14" s="1"/>
  <c r="D51" i="1"/>
  <c r="G5" i="22"/>
  <c r="G36" i="22" s="1"/>
  <c r="H55" i="14"/>
  <c r="E23" i="14"/>
  <c r="I23" i="14" s="1"/>
  <c r="I55" i="14" l="1"/>
  <c r="D53" i="1" s="1"/>
  <c r="I62" i="14"/>
  <c r="D55" i="1" s="1"/>
  <c r="I59" i="14"/>
  <c r="D52" i="1" s="1"/>
  <c r="D47" i="1"/>
  <c r="D54"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<sst xmlns="http://schemas.openxmlformats.org/spreadsheetml/2006/main" count="1799" uniqueCount="686">
  <si>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</si>
  <si>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</si>
  <si>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</si>
  <si>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</si>
  <si>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</si>
  <si>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</si>
  <si>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</si>
  <si>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</si>
  <si>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</si>
  <si>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</si>
  <si>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</si>
  <si>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</si>
  <si>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</si>
  <si>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</si>
  <si>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</si>
  <si>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</si>
  <si>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</si>
  <si>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</si>
  <si>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</si>
  <si>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</si>
  <si>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</si>
  <si>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</si>
  <si>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</si>
  <si>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</si>
  <si>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</si>
  <si>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</si>
  <si>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</si>
  <si>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</si>
  <si>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</si>
  <si>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</si>
  <si>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</si>
  <si>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</si>
  <si>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</si>
  <si>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</si>
  <si>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</si>
  <si>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</si>
  <si>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</si>
  <si>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</si>
  <si>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</si>
  <si>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</si>
  <si>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</si>
  <si>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</si>
  <si>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</si>
  <si>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</si>
  <si>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</si>
  <si>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</si>
  <si>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</si>
  <si>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</si>
  <si>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</si>
  <si>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</si>
  <si>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</si>
  <si>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</si>
  <si>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</si>
  <si>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</si>
  <si>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</si>
  <si>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</si>
  <si>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</si>
  <si>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</si>
  <si>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</si>
  <si>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</si>
  <si>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</si>
  <si>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</si>
  <si>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</si>
  <si>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</si>
  <si>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</si>
  <si>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</si>
  <si>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</si>
  <si>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</si>
  <si>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</si>
  <si>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</si>
  <si>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</si>
  <si>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</si>
  <si>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</si>
  <si>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</si>
  <si>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</si>
  <si>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</si>
  <si>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</si>
  <si>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</si>
  <si>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</si>
  <si>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</si>
  <si>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</si>
  <si>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</si>
  <si>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</si>
  <si>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</si>
  <si>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</si>
  <si>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</si>
  <si>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</si>
  <si>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</si>
  <si>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</si>
  <si>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</si>
  <si>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</si>
  <si>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</si>
  <si>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</si>
  <si>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</si>
  <si>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</si>
  <si>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</si>
  <si>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</si>
  <si>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</si>
  <si>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</si>
  <si>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</si>
  <si>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</si>
  <si>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</si>
  <si>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</si>
  <si>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</si>
  <si>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</si>
  <si>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</si>
  <si>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</si>
  <si>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</si>
  <si>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</si>
  <si>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</si>
  <si>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</si>
  <si>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</si>
  <si>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</si>
  <si>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</si>
  <si>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</si>
  <si>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</si>
  <si>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</si>
  <si>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</si>
  <si>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</si>
  <si>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</si>
  <si>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</si>
  <si>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</si>
  <si>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</si>
  <si>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</si>
  <si>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</si>
  <si>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</si>
  <si>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</si>
  <si>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</si>
  <si>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</si>
  <si>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</si>
  <si>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</si>
  <si>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</si>
  <si>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</si>
  <si>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</si>
  <si>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</si>
  <si>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</si>
  <si>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</si>
  <si>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</si>
  <si>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</si>
  <si>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</si>
  <si>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</si>
  <si>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</si>
  <si>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</si>
  <si>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</si>
  <si>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</si>
  <si>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</si>
  <si>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</si>
  <si>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</si>
  <si>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</si>
  <si>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</si>
  <si>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</si>
  <si>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</si>
  <si>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</si>
  <si>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</si>
  <si>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</si>
  <si>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</si>
  <si>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</si>
  <si>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</si>
  <si>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</si>
  <si>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</si>
  <si>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</si>
  <si>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</si>
  <si>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</si>
  <si>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</si>
  <si>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</si>
  <si>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</si>
  <si>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</si>
  <si>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</si>
  <si>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</si>
  <si>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</si>
  <si>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</si>
  <si>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</si>
  <si>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</si>
  <si>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</si>
  <si>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</si>
  <si>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</si>
  <si>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</si>
  <si>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</si>
  <si>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</si>
  <si>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</si>
  <si>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</si>
  <si>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</si>
  <si>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</si>
  <si>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</si>
  <si>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</si>
  <si>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</si>
  <si>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</si>
  <si>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</si>
  <si>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</si>
  <si>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</si>
  <si>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</si>
  <si>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</si>
  <si>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</si>
  <si>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</si>
  <si>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</si>
  <si>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</si>
  <si>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</si>
  <si>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</si>
  <si>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</si>
  <si>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</si>
  <si>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</si>
  <si>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</si>
  <si>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</si>
  <si>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</si>
  <si>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</si>
  <si>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</si>
  <si>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</si>
  <si>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</si>
  <si>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</si>
  <si>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</si>
  <si>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</si>
  <si>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</si>
  <si>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</si>
  <si>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</si>
  <si>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</si>
  <si>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</si>
  <si>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</si>
  <si>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</si>
  <si>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</si>
  <si>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</si>
  <si>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</si>
  <si>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</si>
  <si>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Otros Orígenes de Operación</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</si>
  <si>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</si>
  <si>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</si>
  <si>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</si>
  <si>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</si>
  <si>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</si>
  <si>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</si>
  <si>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</si>
  <si>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</si>
  <si>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</si>
  <si>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</si>
  <si>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</si>
  <si>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</si>
  <si>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</si>
  <si>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</si>
  <si>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</si>
  <si>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</si>
  <si>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</si>
  <si>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</si>
  <si>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</si>
  <si>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</si>
  <si>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</si>
  <si>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</si>
  <si>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</si>
  <si>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</si>
  <si>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</si>
  <si>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</si>
  <si>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</si>
  <si>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</si>
  <si>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</si>
  <si>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</si>
  <si>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</si>
  <si>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</si>
  <si>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</si>
  <si>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</si>
  <si>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</si>
  <si>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</si>
  <si>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</si>
  <si>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</si>
  <si>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</si>
  <si>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</si>
  <si>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</si>
  <si>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</si>
  <si>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</si>
  <si>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</si>
  <si>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</si>
  <si>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</si>
  <si>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</si>
  <si>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</si>
  <si>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</si>
  <si>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</si>
  <si>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</si>
  <si>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</si>
  <si>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</si>
  <si>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</si>
  <si>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</si>
  <si>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</si>
  <si>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</si>
  <si>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</si>
  <si>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</si>
  <si>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</si>
  <si>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</si>
  <si>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</si>
  <si>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</si>
  <si>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</si>
  <si>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</si>
  <si>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</si>
  <si>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</si>
  <si>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</si>
  <si>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</si>
  <si>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</si>
  <si>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</si>
  <si>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</si>
  <si>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</si>
  <si>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</si>
  <si>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</si>
  <si>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</si>
  <si>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</si>
  <si>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</si>
  <si>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</si>
  <si>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</si>
  <si>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</si>
  <si>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</si>
  <si>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</si>
  <si>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</si>
  <si>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</si>
  <si>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</si>
  <si>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</si>
  <si>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</si>
  <si>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</si>
  <si>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</si>
  <si>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</si>
  <si>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</si>
  <si>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</si>
  <si>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</si>
  <si>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</si>
  <si>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</si>
  <si>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</si>
  <si>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</si>
  <si>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</si>
  <si>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</si>
  <si>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</si>
  <si>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</si>
  <si>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</si>
  <si>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</si>
  <si>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</si>
  <si>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</si>
  <si>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</si>
  <si>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</si>
  <si>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</si>
  <si>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</si>
  <si>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</si>
  <si>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</si>
  <si>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</si>
  <si>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</si>
  <si>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</si>
  <si>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</si>
  <si>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</si>
  <si>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</si>
  <si>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</si>
  <si>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</si>
  <si>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</si>
  <si>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</si>
  <si>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</si>
  <si>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</si>
  <si>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</si>
  <si>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</si>
  <si>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</si>
  <si>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</si>
  <si>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</si>
  <si>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</si>
  <si>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</si>
  <si>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</si>
  <si>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</si>
  <si>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</si>
  <si>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</si>
  <si>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</si>
  <si>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</si>
  <si>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</si>
  <si>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</si>
  <si>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</si>
  <si>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</si>
  <si>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</si>
  <si>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</si>
  <si>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</si>
  <si>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</si>
  <si>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</si>
  <si>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</si>
  <si>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</si>
  <si>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</si>
  <si>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</si>
  <si>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</si>
  <si>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</si>
  <si>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</si>
  <si>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</si>
  <si>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</si>
  <si>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</si>
  <si>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</si>
  <si>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</si>
  <si>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</si>
  <si>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</si>
  <si>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</si>
  <si>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</si>
  <si>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</si>
  <si>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</si>
  <si>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</si>
  <si>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</si>
  <si>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</si>
  <si>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</si>
  <si>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</si>
  <si>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</si>
  <si>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</si>
  <si>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</si>
  <si>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</si>
  <si>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</si>
  <si>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</si>
  <si>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</si>
  <si>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</si>
  <si>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</si>
  <si>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</si>
  <si>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</si>
  <si>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</si>
  <si>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</si>
  <si>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</si>
  <si>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</si>
  <si>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</si>
  <si>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</si>
  <si>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</si>
  <si>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</si>
  <si>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</si>
  <si>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</si>
  <si>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</si>
  <si>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</si>
  <si>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</si>
  <si>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</si>
  <si>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</si>
  <si>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</si>
  <si>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</si>
  <si>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</si>
  <si>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</si>
  <si>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</si>
  <si>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</si>
  <si>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</si>
  <si>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</si>
  <si>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</si>
  <si>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</si>
  <si>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</si>
  <si>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</si>
  <si>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</si>
  <si>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</si>
  <si>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</si>
  <si>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</si>
  <si>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</si>
  <si>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</si>
  <si>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</si>
  <si>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</si>
  <si>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</si>
  <si>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</si>
  <si>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</si>
  <si>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</si>
  <si>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</si>
  <si>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</si>
  <si>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</si>
  <si>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</si>
  <si>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</si>
  <si>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</si>
  <si>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</si>
  <si>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</si>
  <si>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</si>
  <si>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</si>
  <si>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</si>
  <si>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</si>
  <si>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</si>
  <si>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</si>
  <si>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</si>
  <si>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</si>
  <si>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</si>
  <si>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</si>
  <si>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</si>
  <si>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</si>
  <si>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</si>
  <si>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</si>
  <si>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</si>
  <si>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</si>
  <si>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</si>
  <si>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</si>
  <si>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</si>
  <si>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</si>
  <si>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</si>
  <si>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</si>
  <si>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</si>
  <si>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</si>
  <si>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</si>
  <si>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</si>
  <si>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</si>
  <si>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</si>
  <si>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</si>
  <si>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</si>
  <si>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</si>
  <si>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</si>
  <si>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</si>
  <si>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</si>
  <si>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</si>
  <si>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</si>
  <si>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</si>
  <si>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</si>
  <si>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</si>
  <si>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</si>
  <si>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</si>
  <si>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</si>
  <si>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</si>
  <si>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</si>
  <si>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</si>
  <si>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</si>
  <si>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</si>
  <si>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</si>
  <si>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</si>
  <si>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</si>
  <si>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</si>
  <si>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</si>
  <si>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</si>
  <si>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</si>
  <si>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</si>
  <si>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</si>
  <si>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</si>
  <si>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</si>
  <si>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</si>
  <si>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</si>
  <si>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</si>
  <si>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</si>
  <si>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</si>
  <si>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</si>
  <si>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</si>
  <si>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</si>
  <si>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</si>
  <si>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</si>
  <si>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</si>
  <si>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</si>
  <si>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</si>
  <si>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</si>
  <si>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</si>
  <si>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</si>
  <si>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</si>
  <si>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</si>
  <si>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</si>
  <si>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</si>
  <si>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</si>
  <si>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</si>
  <si>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</si>
  <si>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</si>
  <si>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</si>
  <si>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</si>
  <si>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</si>
  <si>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</si>
  <si>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</si>
  <si>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</si>
  <si>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</si>
  <si>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</si>
  <si>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</si>
  <si>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</si>
  <si>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</si>
  <si>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</si>
  <si>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</si>
  <si>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</si>
  <si>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</si>
  <si>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</si>
  <si>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</si>
  <si>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</si>
  <si>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</si>
  <si>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</si>
  <si>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</si>
  <si>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</si>
  <si>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</si>
  <si>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</si>
  <si>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</si>
  <si>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</si>
  <si>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</si>
  <si>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</si>
  <si>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</si>
  <si>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</si>
  <si>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</si>
  <si>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</si>
  <si>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</si>
  <si>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</si>
  <si>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</si>
  <si>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</si>
  <si>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</si>
  <si>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</si>
  <si>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</si>
  <si>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</si>
  <si>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</si>
  <si>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</si>
  <si>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</si>
  <si>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</si>
  <si>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</si>
  <si>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</si>
  <si>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</si>
  <si>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</si>
  <si>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</si>
  <si>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</si>
  <si>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</si>
  <si>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</si>
  <si>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</si>
  <si>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</si>
  <si>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</si>
  <si>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</si>
  <si>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</si>
  <si>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</si>
  <si>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</si>
  <si>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</si>
  <si>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</si>
  <si>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</si>
  <si>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</si>
  <si>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</si>
  <si>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</si>
  <si>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</si>
  <si>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</si>
  <si>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</si>
  <si>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</si>
  <si>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</si>
  <si>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</si>
  <si>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</si>
  <si>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</si>
  <si>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</si>
  <si>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</si>
  <si>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</si>
  <si>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</si>
  <si>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</si>
  <si>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</si>
  <si>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</si>
  <si>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</si>
  <si>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</si>
  <si>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</si>
  <si>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</si>
  <si>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</si>
  <si>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</si>
  <si>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</si>
  <si>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</si>
  <si>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</si>
  <si>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</si>
  <si>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</si>
  <si>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</si>
  <si>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</si>
  <si>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</si>
  <si>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</si>
  <si>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</si>
  <si>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</si>
  <si>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</si>
  <si>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Municipio de Salamanca, Guanajuato.
Estado de Actividades
Del 1 de Enero al 30 de Junio de 2025
(Cifras en Pesos)</t>
  </si>
  <si>
    <t>Municipio de Salamanca, Guanajuato.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</si>
  <si>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</si>
  <si>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</si>
  <si>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</si>
  <si>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</si>
  <si>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</si>
  <si>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</si>
  <si>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</si>
  <si>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</si>
  <si>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Municipio de Salamanca, Guanajuato.
Estado de Variación en la Hacienda Pública
Del 1 de Enero 30 de Junio de 2025
(Cifras en Pesos)</t>
  </si>
  <si>
    <t>Municipio de Salamanca, Guanajuato.
Estado de Cambios en la Situación Financiera
Del 1 de Enero al 30 de Junio de 2025
(Cifras en Pesos)</t>
  </si>
  <si>
    <t>Municipio de Salamanca, Guanajuato.
Estado de Flujos de Efectivo
Del 1 de Enero al 30 de Junio de 2025
(Cifras en Pesos)</t>
  </si>
  <si>
    <t>Municipio de Salamanca, Guanajuato.
Estado Analítico del Activo
Del 1 de Enero al 30 de Junio de 2025
(Cifras en Pesos)</t>
  </si>
  <si>
    <t>Municipio de Salamanca, Guanajuato.
Estado Analítico de la Deuda y Otros Pasivos
Del 1 de Enero al 30 de Junio de 2025
(Cifras en Pesos)</t>
  </si>
  <si>
    <t>Municipio de Salamanca, Guanajuato.</t>
  </si>
  <si>
    <t>Correspondiente del 1 de Enero al 30 de Junio de 2025</t>
  </si>
  <si>
    <t>Municipio de Salamanca, Guanajuato.
Estado Analítico del Ejercicio del Presupuesto de Egresos
Clasificación por Objeto del Gasto (Capítulo y Concepto)
Del 1 de Enero al 30 de Junio de 2025
(Cifras en Pesos)</t>
  </si>
  <si>
    <t>Municipio de Salamanca, Guanajuato.
Estado Analítico del Ejercicio del Presupuesto de Egresos
Clasificación Económica (por Tipo de Gasto)
Del 1 de Enero al 30 de Junio de 2025
(Cifras en Pesos)</t>
  </si>
  <si>
    <t>31111M260010000 H. AYUNTAMIENTO</t>
  </si>
  <si>
    <t>31111M260020000 PRESIDENCIA MUNICIPAL</t>
  </si>
  <si>
    <t>31111M260030100 SECRETARIA DEL H. AYUNTA</t>
  </si>
  <si>
    <t>31111M260030200 DIRECCION DE FISCALIZACI</t>
  </si>
  <si>
    <t>31111M260030300 DIRECCION DE PROTECCION</t>
  </si>
  <si>
    <t>31111M260040000 JUZGADO MUNICIPAL</t>
  </si>
  <si>
    <t>31111M260050000 TESORERIA MUNICIPAL</t>
  </si>
  <si>
    <t>31111M260060000 CONTRALORIA MUNICIPAL</t>
  </si>
  <si>
    <t>31111M260070000 DIRECCION GENERAL DE SEG</t>
  </si>
  <si>
    <t>31111M260080000 DIR GENERAL DE DESARROLL</t>
  </si>
  <si>
    <t>31111M260090100 DIR GRAL BIENESTAR Y DES</t>
  </si>
  <si>
    <t>31111M260090200 DIR DE LA COMISION MUNIC</t>
  </si>
  <si>
    <t>31111M260100100 DIR GRAL SERVICIOS PUBLI</t>
  </si>
  <si>
    <t>31111M260110000 DIRECCION GENERAL DE OBR</t>
  </si>
  <si>
    <t>31111M260120100 OFICIALIA MAYOR</t>
  </si>
  <si>
    <t>31111M260120201 DIRECCION DE RECURSOS MA</t>
  </si>
  <si>
    <t>31111M260120300 DIR TECNOLOGIA DE LA INF</t>
  </si>
  <si>
    <t>31111M260120400 DIR RECURSOS HUMANOS</t>
  </si>
  <si>
    <t>31111M260130000 DIRECCION GENERAL DE COM</t>
  </si>
  <si>
    <t>31111M260140000 DIRECCION GENERAL DE MOV</t>
  </si>
  <si>
    <t>31111M260150000 DIR GRAL DE ORDENAMIENTO</t>
  </si>
  <si>
    <t>31111M260160000 DIR GRAL DE GESTION FINA</t>
  </si>
  <si>
    <t>31111M260900100 DESARROLLO INTEGRAL DE L</t>
  </si>
  <si>
    <t>31111M260900200 INT SALMAN PRA PERSONAS</t>
  </si>
  <si>
    <t>31111M260900300 INSTITUTO MUNICIPAL DE P</t>
  </si>
  <si>
    <t>31111M260900400 INSTITUTO DE LA MUJER</t>
  </si>
  <si>
    <t>Municipio de Salamanca, Guanajuato.
Estado Analítico del Ejercicio del Presupuesto de Egresos
Clasificación Administrativa
Del 1 de Enero al 30 de Junio de 2025
(Cifras en Pesos)</t>
  </si>
  <si>
    <t>Municipio de Salamanca, Guanajuato.
Estado Analítico del Ejercicio del Presupuesto de Egresos
Clasificación Funcional (Finalidad y Función)
Del 1 de Enero al 30 de Junio de 2025
(Cifras en Pesos)</t>
  </si>
  <si>
    <t>Municipio de Salamanca, Guanajuato.
Estado Analítico de Ingresos
Del 1 de Enero al 30 de Junio de 2025
(Cifras en Pesos)</t>
  </si>
  <si>
    <t>Municipio de Salamanca, Guanajuato.
Gasto por Categoría Programática
Del 1 de Enero al 30 de Junio de 2025
(Cifras en Pesos)</t>
  </si>
  <si>
    <t>Municipio de Salamanca, Guanajuato.
INDICADORES DE POSTURA FISCAL
Del 1 de Enero al 30 de Junio de 2025
(Cifras en Pesos)</t>
  </si>
  <si>
    <t>Amortización de la Deuda Interna con Insituciones de Crédito</t>
  </si>
  <si>
    <t>Colocar el importe total del crédito o instrumento contratado</t>
  </si>
  <si>
    <t>Municipio de Salamanca, Guanajuato.
Endeudamiento Neto
Del 1 de Enero al 30 de Junio de 2025
(Cifras en Pesos)</t>
  </si>
  <si>
    <t>INTERESES DE LA DEUDA INTERN CON INSTIT DE CREDITO</t>
  </si>
  <si>
    <t>Municipio de Salamanca, Guanajuato.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</si>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</sst>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29"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
      <sz val="8"/>
      <color theme="1"/>
      <name val="Segoe UI Black"/>
      <family val="2"/>
    </font>
    <font>
      <sz val="10"/>
      <color theme="1"/>
      <name val="Calibri"/>
      <family val="2"/>
      <scheme val="minor"/>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5"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1">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1" fillId="0" borderId="18" xfId="0" applyFont="1" applyBorder="1"/>
    <xf numFmtId="0" fontId="11"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1" fillId="0" borderId="67" xfId="0" applyFont="1" applyBorder="1" applyAlignment="1">
      <alignment horizontal="center"/>
    </xf>
    <xf numFmtId="0" fontId="11" fillId="0" borderId="68" xfId="0" applyFont="1" applyBorder="1" applyAlignment="1">
      <alignment horizontal="center"/>
    </xf>
    <xf numFmtId="0" fontId="4" fillId="12" borderId="46" xfId="0" applyFont="1" applyFill="1" applyBorder="1" applyAlignment="1">
      <alignment horizontal="center" vertical="center"/>
    </xf>
    <xf numFmtId="4" fontId="14" fillId="4" borderId="15" xfId="0" applyNumberFormat="1" applyFont="1" applyFill="1" applyBorder="1" applyAlignment="1">
      <alignment horizontal="right" vertical="center" wrapText="1"/>
    </xf>
    <xf numFmtId="166" fontId="14" fillId="9" borderId="33" xfId="5" applyNumberFormat="1" applyFont="1" applyFill="1" applyBorder="1" applyAlignment="1">
      <alignment horizontal="right" vertical="center" wrapText="1"/>
    </xf>
    <xf numFmtId="0" fontId="13" fillId="0" borderId="26" xfId="0" applyFont="1" applyBorder="1" applyAlignment="1">
      <alignment horizontal="center" vertical="center" wrapText="1"/>
    </xf>
    <xf numFmtId="4" fontId="14" fillId="4" borderId="13" xfId="0" applyNumberFormat="1" applyFont="1" applyFill="1" applyBorder="1" applyAlignment="1">
      <alignment horizontal="right" vertical="center" wrapText="1"/>
    </xf>
    <xf numFmtId="0" fontId="13" fillId="0" borderId="13" xfId="0" applyFont="1" applyBorder="1" applyAlignment="1">
      <alignment horizontal="center" vertical="center" wrapText="1"/>
    </xf>
    <xf numFmtId="4" fontId="14" fillId="9" borderId="33" xfId="0" applyNumberFormat="1" applyFont="1" applyFill="1" applyBorder="1" applyAlignment="1">
      <alignment horizontal="right" vertical="center" wrapText="1"/>
    </xf>
    <xf numFmtId="0" fontId="13" fillId="0" borderId="48" xfId="0" applyFont="1" applyBorder="1" applyAlignment="1">
      <alignment horizontal="center" vertical="center" wrapText="1"/>
    </xf>
    <xf numFmtId="4" fontId="14" fillId="4" borderId="49" xfId="0" applyNumberFormat="1" applyFont="1" applyFill="1" applyBorder="1" applyAlignment="1">
      <alignment horizontal="right" vertical="center" wrapText="1"/>
    </xf>
    <xf numFmtId="0" fontId="13" fillId="0" borderId="49" xfId="0" applyFont="1" applyBorder="1" applyAlignment="1">
      <alignment horizontal="center" vertical="center" wrapText="1"/>
    </xf>
    <xf numFmtId="166" fontId="14" fillId="9" borderId="50" xfId="5" applyNumberFormat="1" applyFont="1" applyFill="1" applyBorder="1" applyAlignment="1">
      <alignment horizontal="right" vertical="center" wrapText="1"/>
    </xf>
    <xf numFmtId="0" fontId="13" fillId="5" borderId="47" xfId="0" applyFont="1" applyFill="1" applyBorder="1" applyAlignment="1">
      <alignment vertical="center" wrapText="1"/>
    </xf>
    <xf numFmtId="0" fontId="13" fillId="5" borderId="64" xfId="0" applyFont="1" applyFill="1" applyBorder="1" applyAlignment="1">
      <alignment horizontal="center" vertical="center" wrapText="1"/>
    </xf>
    <xf numFmtId="0" fontId="13" fillId="0" borderId="40" xfId="0" applyFont="1" applyBorder="1" applyAlignment="1">
      <alignment horizontal="center" vertical="center" wrapText="1"/>
    </xf>
    <xf numFmtId="4" fontId="14" fillId="4" borderId="41" xfId="0" applyNumberFormat="1" applyFont="1" applyFill="1" applyBorder="1" applyAlignment="1">
      <alignment horizontal="right" vertical="center" wrapText="1"/>
    </xf>
    <xf numFmtId="0" fontId="13" fillId="0" borderId="41" xfId="0" applyFont="1" applyBorder="1" applyAlignment="1">
      <alignment horizontal="center" vertical="center" wrapText="1"/>
    </xf>
    <xf numFmtId="4" fontId="14" fillId="9" borderId="42" xfId="0" applyNumberFormat="1" applyFont="1" applyFill="1" applyBorder="1" applyAlignment="1">
      <alignment horizontal="right" vertical="center" wrapText="1"/>
    </xf>
    <xf numFmtId="0" fontId="13" fillId="5" borderId="58" xfId="0" applyFont="1" applyFill="1" applyBorder="1" applyAlignment="1">
      <alignment horizontal="center" vertical="center" wrapText="1"/>
    </xf>
    <xf numFmtId="0" fontId="13" fillId="5" borderId="72" xfId="0" applyFont="1" applyFill="1" applyBorder="1" applyAlignment="1">
      <alignment vertical="center" wrapText="1"/>
    </xf>
    <xf numFmtId="0" fontId="13" fillId="0" borderId="4" xfId="0" applyFont="1" applyBorder="1" applyAlignment="1">
      <alignment horizontal="center" vertical="center" wrapText="1"/>
    </xf>
    <xf numFmtId="4" fontId="14" fillId="4" borderId="4" xfId="0" applyNumberFormat="1" applyFont="1" applyFill="1" applyBorder="1" applyAlignment="1">
      <alignment vertical="center" wrapText="1"/>
    </xf>
    <xf numFmtId="166" fontId="13" fillId="5" borderId="65" xfId="5" applyNumberFormat="1" applyFont="1" applyFill="1" applyBorder="1" applyAlignment="1">
      <alignment horizontal="right" vertical="center" wrapText="1"/>
    </xf>
    <xf numFmtId="0" fontId="13" fillId="5" borderId="39" xfId="0" applyFont="1" applyFill="1" applyBorder="1" applyAlignment="1">
      <alignment horizontal="center" vertical="center" wrapText="1"/>
    </xf>
    <xf numFmtId="0" fontId="13" fillId="5" borderId="39" xfId="0" applyFont="1" applyFill="1" applyBorder="1" applyAlignment="1">
      <alignment horizontal="right" vertical="center" wrapText="1"/>
    </xf>
    <xf numFmtId="4" fontId="14" fillId="4" borderId="41" xfId="0" applyNumberFormat="1" applyFont="1" applyFill="1" applyBorder="1" applyAlignment="1">
      <alignment vertical="center" wrapText="1"/>
    </xf>
    <xf numFmtId="0" fontId="13" fillId="0" borderId="73" xfId="0" applyFont="1" applyBorder="1" applyAlignment="1">
      <alignment horizontal="center" vertical="center" wrapText="1"/>
    </xf>
    <xf numFmtId="4" fontId="14" fillId="4" borderId="73" xfId="0" applyNumberFormat="1" applyFont="1" applyFill="1" applyBorder="1" applyAlignment="1">
      <alignment vertical="center" wrapText="1"/>
    </xf>
    <xf numFmtId="166" fontId="14" fillId="9" borderId="42" xfId="5" applyNumberFormat="1" applyFont="1" applyFill="1" applyBorder="1" applyAlignment="1">
      <alignment horizontal="right" vertical="center" wrapText="1"/>
    </xf>
    <xf numFmtId="4" fontId="14" fillId="4" borderId="45" xfId="0" applyNumberFormat="1" applyFont="1" applyFill="1" applyBorder="1" applyAlignment="1">
      <alignment horizontal="right" vertical="center" wrapText="1"/>
    </xf>
    <xf numFmtId="0" fontId="13" fillId="0" borderId="52" xfId="0" applyFont="1" applyBorder="1" applyAlignment="1">
      <alignment horizontal="center" vertical="center" wrapText="1"/>
    </xf>
    <xf numFmtId="4" fontId="14" fillId="4" borderId="53" xfId="0" applyNumberFormat="1" applyFont="1" applyFill="1" applyBorder="1" applyAlignment="1">
      <alignment vertical="center" wrapText="1"/>
    </xf>
    <xf numFmtId="0" fontId="13" fillId="0" borderId="54" xfId="0" applyFont="1" applyBorder="1" applyAlignment="1">
      <alignment horizontal="center" vertical="center" wrapText="1"/>
    </xf>
    <xf numFmtId="4" fontId="14" fillId="4" borderId="55" xfId="0" applyNumberFormat="1" applyFont="1" applyFill="1" applyBorder="1" applyAlignment="1">
      <alignment vertical="center" wrapText="1"/>
    </xf>
    <xf numFmtId="166" fontId="14" fillId="9" borderId="56" xfId="5" applyNumberFormat="1" applyFont="1" applyFill="1" applyBorder="1" applyAlignment="1">
      <alignment horizontal="right" vertical="center" wrapText="1"/>
    </xf>
    <xf numFmtId="0" fontId="13" fillId="0" borderId="57" xfId="0" applyFont="1" applyBorder="1" applyAlignment="1">
      <alignment horizontal="center" vertical="center" wrapText="1"/>
    </xf>
    <xf numFmtId="0" fontId="13" fillId="0" borderId="55" xfId="0" applyFont="1" applyBorder="1" applyAlignment="1">
      <alignment horizontal="center" vertical="center" wrapText="1"/>
    </xf>
    <xf numFmtId="4" fontId="14" fillId="4" borderId="55" xfId="0" applyNumberFormat="1" applyFont="1" applyFill="1" applyBorder="1" applyAlignment="1">
      <alignment horizontal="right" vertical="center" wrapText="1"/>
    </xf>
    <xf numFmtId="4" fontId="14" fillId="9" borderId="56" xfId="0" applyNumberFormat="1" applyFont="1" applyFill="1" applyBorder="1" applyAlignment="1">
      <alignment horizontal="right" vertical="center" wrapText="1"/>
    </xf>
    <xf numFmtId="0" fontId="13" fillId="0" borderId="24" xfId="0" applyFont="1" applyBorder="1" applyAlignment="1">
      <alignment horizontal="center" vertical="center" wrapText="1"/>
    </xf>
    <xf numFmtId="4" fontId="14" fillId="4" borderId="10" xfId="0" applyNumberFormat="1" applyFont="1" applyFill="1" applyBorder="1" applyAlignment="1">
      <alignment vertical="center" wrapText="1"/>
    </xf>
    <xf numFmtId="0" fontId="13" fillId="0" borderId="9" xfId="0" applyFont="1" applyBorder="1" applyAlignment="1">
      <alignment horizontal="center" vertical="center" wrapText="1"/>
    </xf>
    <xf numFmtId="166" fontId="14" fillId="9" borderId="21" xfId="5" applyNumberFormat="1" applyFont="1" applyFill="1" applyBorder="1" applyAlignment="1">
      <alignment horizontal="right" vertical="center" wrapText="1"/>
    </xf>
    <xf numFmtId="0" fontId="13" fillId="0" borderId="32" xfId="0" applyFont="1" applyBorder="1" applyAlignment="1">
      <alignment horizontal="center" vertical="center" wrapText="1"/>
    </xf>
    <xf numFmtId="4" fontId="14" fillId="4" borderId="4" xfId="0" applyNumberFormat="1" applyFont="1" applyFill="1" applyBorder="1" applyAlignment="1">
      <alignment horizontal="right" vertical="center" wrapText="1"/>
    </xf>
    <xf numFmtId="4" fontId="14" fillId="9" borderId="21" xfId="0" applyNumberFormat="1" applyFont="1" applyFill="1" applyBorder="1" applyAlignment="1">
      <alignment horizontal="right" vertical="center" wrapText="1"/>
    </xf>
    <xf numFmtId="0" fontId="13" fillId="0" borderId="58" xfId="0" applyFont="1" applyBorder="1" applyAlignment="1">
      <alignment horizontal="center" vertical="center" wrapText="1"/>
    </xf>
    <xf numFmtId="4" fontId="14" fillId="4" borderId="60" xfId="0" applyNumberFormat="1" applyFont="1" applyFill="1" applyBorder="1" applyAlignment="1">
      <alignment vertical="center" wrapText="1"/>
    </xf>
    <xf numFmtId="0" fontId="13" fillId="0" borderId="61" xfId="0" applyFont="1" applyBorder="1" applyAlignment="1">
      <alignment horizontal="center" vertical="center" wrapText="1"/>
    </xf>
    <xf numFmtId="4" fontId="14" fillId="4" borderId="29" xfId="0" applyNumberFormat="1" applyFont="1" applyFill="1" applyBorder="1" applyAlignment="1">
      <alignment vertical="center" wrapText="1"/>
    </xf>
    <xf numFmtId="166" fontId="14" fillId="9" borderId="30" xfId="5" applyNumberFormat="1" applyFont="1" applyFill="1" applyBorder="1" applyAlignment="1">
      <alignment horizontal="right" vertical="center" wrapText="1"/>
    </xf>
    <xf numFmtId="0" fontId="13" fillId="0" borderId="62" xfId="0" applyFont="1" applyBorder="1" applyAlignment="1">
      <alignment horizontal="center" vertical="center" wrapText="1"/>
    </xf>
    <xf numFmtId="0" fontId="13" fillId="0" borderId="29" xfId="0" applyFont="1" applyBorder="1" applyAlignment="1">
      <alignment horizontal="center" vertical="center" wrapText="1"/>
    </xf>
    <xf numFmtId="4" fontId="14" fillId="4" borderId="29" xfId="0" applyNumberFormat="1" applyFont="1" applyFill="1" applyBorder="1" applyAlignment="1">
      <alignment horizontal="right" vertical="center" wrapText="1"/>
    </xf>
    <xf numFmtId="4" fontId="14" fillId="9" borderId="30" xfId="0" applyNumberFormat="1" applyFont="1" applyFill="1" applyBorder="1" applyAlignment="1">
      <alignment horizontal="right" vertical="center" wrapText="1"/>
    </xf>
    <xf numFmtId="0" fontId="13" fillId="0" borderId="38" xfId="0" applyFont="1" applyBorder="1" applyAlignment="1">
      <alignment horizontal="center" vertical="center" wrapText="1"/>
    </xf>
    <xf numFmtId="4" fontId="14" fillId="4" borderId="63" xfId="0" applyNumberFormat="1" applyFont="1" applyFill="1" applyBorder="1" applyAlignment="1">
      <alignment vertical="center" wrapText="1"/>
    </xf>
    <xf numFmtId="0" fontId="13" fillId="0" borderId="44" xfId="0" applyFont="1" applyBorder="1" applyAlignment="1">
      <alignment horizontal="center" vertical="center" wrapText="1"/>
    </xf>
    <xf numFmtId="0" fontId="13" fillId="5" borderId="38" xfId="0" applyFont="1" applyFill="1" applyBorder="1"/>
    <xf numFmtId="0" fontId="13" fillId="5" borderId="39" xfId="0" applyFont="1" applyFill="1" applyBorder="1"/>
    <xf numFmtId="0" fontId="13" fillId="5" borderId="51" xfId="0" applyFont="1" applyFill="1" applyBorder="1"/>
    <xf numFmtId="0" fontId="13" fillId="5" borderId="39" xfId="0" applyFont="1" applyFill="1" applyBorder="1" applyAlignment="1">
      <alignment vertical="center" wrapText="1"/>
    </xf>
    <xf numFmtId="166" fontId="13" fillId="5" borderId="51" xfId="5" applyNumberFormat="1" applyFont="1" applyFill="1" applyBorder="1" applyAlignment="1">
      <alignment horizontal="right" vertical="center" wrapText="1"/>
    </xf>
    <xf numFmtId="0" fontId="13" fillId="0" borderId="28" xfId="0" applyFont="1" applyBorder="1" applyAlignment="1">
      <alignment horizontal="center" vertical="center" wrapText="1"/>
    </xf>
    <xf numFmtId="43" fontId="14" fillId="4" borderId="41" xfId="5" applyFont="1" applyFill="1" applyBorder="1" applyAlignment="1">
      <alignment vertical="center" wrapText="1"/>
    </xf>
    <xf numFmtId="43" fontId="14" fillId="4" borderId="55" xfId="5" applyFont="1" applyFill="1" applyBorder="1" applyAlignment="1">
      <alignment vertical="center" wrapText="1"/>
    </xf>
    <xf numFmtId="0" fontId="13" fillId="5" borderId="47" xfId="0" applyFont="1" applyFill="1" applyBorder="1" applyAlignment="1">
      <alignment horizontal="right" vertical="center" wrapText="1"/>
    </xf>
    <xf numFmtId="0" fontId="13" fillId="5" borderId="64" xfId="0" applyFont="1" applyFill="1" applyBorder="1" applyAlignment="1">
      <alignment horizontal="right" vertical="center" wrapText="1"/>
    </xf>
    <xf numFmtId="0" fontId="13" fillId="0" borderId="20" xfId="0" applyFont="1" applyBorder="1" applyAlignment="1">
      <alignment horizontal="center" vertical="center" wrapText="1"/>
    </xf>
    <xf numFmtId="43" fontId="14" fillId="4" borderId="4" xfId="5" applyFont="1" applyFill="1" applyBorder="1" applyAlignment="1">
      <alignment vertical="center" wrapText="1"/>
    </xf>
    <xf numFmtId="43" fontId="14" fillId="4" borderId="29" xfId="5" applyFont="1" applyFill="1" applyBorder="1" applyAlignment="1">
      <alignment vertical="center" wrapText="1"/>
    </xf>
    <xf numFmtId="0" fontId="13" fillId="0" borderId="66" xfId="0" applyFont="1" applyBorder="1" applyAlignment="1">
      <alignment horizontal="center" vertical="center" wrapText="1"/>
    </xf>
    <xf numFmtId="4" fontId="14" fillId="4" borderId="14" xfId="0" applyNumberFormat="1" applyFont="1" applyFill="1" applyBorder="1" applyAlignment="1">
      <alignment vertical="center" wrapText="1"/>
    </xf>
    <xf numFmtId="0" fontId="13" fillId="0" borderId="14" xfId="0" applyFont="1" applyBorder="1" applyAlignment="1">
      <alignment horizontal="center" vertical="center" wrapText="1"/>
    </xf>
    <xf numFmtId="43" fontId="14" fillId="4" borderId="14" xfId="5" applyFont="1" applyFill="1" applyBorder="1" applyAlignment="1">
      <alignment vertical="center" wrapText="1"/>
    </xf>
    <xf numFmtId="166" fontId="14" fillId="9" borderId="25" xfId="5" applyNumberFormat="1" applyFont="1" applyFill="1" applyBorder="1" applyAlignment="1">
      <alignment horizontal="right" vertical="center" wrapText="1"/>
    </xf>
    <xf numFmtId="0" fontId="13" fillId="5" borderId="0" xfId="0" applyFont="1" applyFill="1" applyAlignment="1">
      <alignment vertical="center" wrapText="1"/>
    </xf>
    <xf numFmtId="0" fontId="13" fillId="5" borderId="23" xfId="0" applyFont="1" applyFill="1" applyBorder="1" applyAlignment="1">
      <alignment vertical="center" wrapText="1"/>
    </xf>
    <xf numFmtId="0" fontId="13" fillId="0" borderId="37" xfId="0" applyFont="1" applyBorder="1" applyAlignment="1">
      <alignment horizontal="center" vertical="center" wrapText="1"/>
    </xf>
    <xf numFmtId="4" fontId="14" fillId="4" borderId="12" xfId="0" applyNumberFormat="1" applyFont="1" applyFill="1" applyBorder="1" applyAlignment="1">
      <alignment horizontal="right" vertical="center" wrapText="1"/>
    </xf>
    <xf numFmtId="0" fontId="13" fillId="0" borderId="12" xfId="0" applyFont="1" applyBorder="1" applyAlignment="1">
      <alignment horizontal="center" vertical="center" wrapText="1"/>
    </xf>
    <xf numFmtId="4" fontId="14" fillId="9" borderId="27" xfId="0" applyNumberFormat="1" applyFont="1" applyFill="1" applyBorder="1" applyAlignment="1">
      <alignment horizontal="right" vertical="center" wrapText="1"/>
    </xf>
    <xf numFmtId="4" fontId="14" fillId="4" borderId="14" xfId="0" applyNumberFormat="1" applyFont="1" applyFill="1" applyBorder="1" applyAlignment="1">
      <alignment horizontal="right" vertical="center" wrapText="1"/>
    </xf>
    <xf numFmtId="4" fontId="14" fillId="9" borderId="25" xfId="0" applyNumberFormat="1" applyFont="1" applyFill="1" applyBorder="1" applyAlignment="1">
      <alignment horizontal="right" vertical="center" wrapText="1"/>
    </xf>
    <xf numFmtId="0" fontId="13" fillId="0" borderId="43" xfId="0" applyFont="1" applyBorder="1" applyAlignment="1">
      <alignment horizontal="center" vertical="center" wrapText="1"/>
    </xf>
    <xf numFmtId="4" fontId="14" fillId="4" borderId="63" xfId="0" applyNumberFormat="1" applyFont="1" applyFill="1" applyBorder="1" applyAlignment="1">
      <alignment horizontal="right" vertical="center" wrapText="1"/>
    </xf>
    <xf numFmtId="4" fontId="14" fillId="4" borderId="12" xfId="0" applyNumberFormat="1" applyFont="1" applyFill="1" applyBorder="1" applyAlignment="1">
      <alignment vertical="center" wrapText="1"/>
    </xf>
    <xf numFmtId="43" fontId="14" fillId="4" borderId="12" xfId="5" applyFont="1" applyFill="1" applyBorder="1" applyAlignment="1">
      <alignment vertical="center" wrapText="1"/>
    </xf>
    <xf numFmtId="166" fontId="14" fillId="9" borderId="27" xfId="5" applyNumberFormat="1" applyFont="1" applyFill="1" applyBorder="1" applyAlignment="1">
      <alignment horizontal="right" vertical="center" wrapText="1"/>
    </xf>
    <xf numFmtId="0" fontId="13" fillId="5" borderId="0" xfId="0" applyFont="1" applyFill="1" applyAlignment="1">
      <alignment horizontal="right" vertical="center" wrapText="1"/>
    </xf>
    <xf numFmtId="0" fontId="13"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4"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76" xfId="0" applyFont="1" applyBorder="1" applyAlignment="1">
      <alignment horizontal="center" vertical="center" wrapText="1"/>
    </xf>
    <xf numFmtId="4" fontId="14" fillId="4" borderId="16" xfId="0" applyNumberFormat="1" applyFont="1" applyFill="1" applyBorder="1" applyAlignment="1">
      <alignment horizontal="right" vertical="center" wrapText="1"/>
    </xf>
    <xf numFmtId="4" fontId="14" fillId="4" borderId="49" xfId="0" applyNumberFormat="1" applyFont="1" applyFill="1" applyBorder="1" applyAlignment="1">
      <alignment vertical="center" wrapText="1"/>
    </xf>
    <xf numFmtId="4" fontId="14" fillId="4" borderId="77" xfId="0" applyNumberFormat="1" applyFont="1" applyFill="1" applyBorder="1" applyAlignment="1">
      <alignment horizontal="right" vertical="center" wrapText="1"/>
    </xf>
    <xf numFmtId="43" fontId="14" fillId="4" borderId="49" xfId="5" applyFont="1" applyFill="1" applyBorder="1" applyAlignment="1">
      <alignment vertical="center" wrapText="1"/>
    </xf>
    <xf numFmtId="4" fontId="14" fillId="9" borderId="78" xfId="0" applyNumberFormat="1" applyFont="1" applyFill="1" applyBorder="1" applyAlignment="1">
      <alignment horizontal="right" vertical="center" wrapText="1"/>
    </xf>
    <xf numFmtId="0" fontId="13"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3" fillId="0" borderId="6" xfId="0" applyFont="1" applyBorder="1" applyAlignment="1">
      <alignment horizontal="center" vertical="center" wrapText="1"/>
    </xf>
    <xf numFmtId="3" fontId="14" fillId="4" borderId="6" xfId="0" applyNumberFormat="1" applyFont="1" applyFill="1" applyBorder="1" applyAlignment="1">
      <alignment horizontal="right" vertical="center" wrapText="1"/>
    </xf>
    <xf numFmtId="3" fontId="14"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3" fillId="0" borderId="0" xfId="0" applyFont="1" applyAlignment="1">
      <alignment horizontal="center" vertical="center" wrapText="1"/>
    </xf>
    <xf numFmtId="3" fontId="14" fillId="4" borderId="0" xfId="0" applyNumberFormat="1" applyFont="1" applyFill="1" applyAlignment="1">
      <alignment horizontal="right" vertical="center" wrapText="1"/>
    </xf>
    <xf numFmtId="3" fontId="14"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3" fillId="0" borderId="80" xfId="0" applyFont="1" applyBorder="1" applyAlignment="1">
      <alignment horizontal="center" vertical="center" wrapText="1"/>
    </xf>
    <xf numFmtId="3" fontId="14" fillId="4" borderId="80" xfId="0" applyNumberFormat="1" applyFont="1" applyFill="1" applyBorder="1" applyAlignment="1">
      <alignment horizontal="right" vertical="center" wrapText="1"/>
    </xf>
    <xf numFmtId="3" fontId="14"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0" fontId="3" fillId="0" borderId="80" xfId="0" applyFont="1" applyBorder="1" applyAlignment="1" applyProtection="1">
      <alignment horizontal="center"/>
      <protection locked="0"/>
    </xf>
    <xf numFmtId="0" fontId="3" fillId="0" borderId="85" xfId="0" applyFont="1" applyBorder="1" applyAlignment="1">
      <alignment horizontal="left"/>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8"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19"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0"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1"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8" fillId="0" borderId="0" xfId="0" applyFont="1" applyAlignment="1">
      <alignment horizontal="left" indent="2"/>
    </xf>
    <xf numFmtId="0" fontId="3" fillId="0" borderId="0" xfId="0" applyFont="1" applyAlignment="1">
      <alignment horizontal="left" indent="1"/>
    </xf>
    <xf numFmtId="0" fontId="22"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3" fillId="0" borderId="0" xfId="15" applyFont="1"/>
    <xf numFmtId="0" fontId="24" fillId="2" borderId="0" xfId="15" applyFont="1" applyFill="1"/>
    <xf numFmtId="0" fontId="24" fillId="15" borderId="0" xfId="15" applyFont="1" applyFill="1" applyAlignment="1">
      <alignment horizontal="center" vertical="center"/>
    </xf>
    <xf numFmtId="0" fontId="24" fillId="15" borderId="0" xfId="15" applyFont="1" applyFill="1"/>
    <xf numFmtId="0" fontId="25" fillId="16" borderId="0" xfId="15" applyFont="1" applyFill="1"/>
    <xf numFmtId="0" fontId="2" fillId="0" borderId="0" xfId="15" applyFont="1" applyAlignment="1">
      <alignment horizontal="center"/>
    </xf>
    <xf numFmtId="0" fontId="2" fillId="0" borderId="0" xfId="15" applyFont="1"/>
    <xf numFmtId="3" fontId="23" fillId="0" borderId="0" xfId="15" applyNumberFormat="1" applyFont="1"/>
    <xf numFmtId="4" fontId="23"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3"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3" fillId="0" borderId="6" xfId="16" applyNumberFormat="1" applyFont="1" applyBorder="1" applyAlignment="1">
      <alignment horizontal="right" vertical="center" wrapText="1" indent="1"/>
    </xf>
    <xf numFmtId="0" fontId="23" fillId="0" borderId="0" xfId="16" applyFont="1" applyAlignment="1">
      <alignment horizontal="left" vertical="center"/>
    </xf>
    <xf numFmtId="4" fontId="23"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3" fillId="0" borderId="3" xfId="16" applyNumberFormat="1" applyFont="1" applyBorder="1" applyAlignment="1">
      <alignment horizontal="right" vertical="center" wrapText="1" indent="1"/>
    </xf>
    <xf numFmtId="0" fontId="23"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2" fillId="14" borderId="19" xfId="0" applyFont="1" applyFill="1" applyBorder="1" applyAlignment="1">
      <alignment horizontal="center" wrapText="1"/>
    </xf>
    <xf numFmtId="0" fontId="12"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3" fillId="5" borderId="46" xfId="0" applyFont="1" applyFill="1" applyBorder="1" applyAlignment="1">
      <alignment horizontal="center" vertical="center" wrapText="1"/>
    </xf>
    <xf numFmtId="0" fontId="13" fillId="5" borderId="47" xfId="0" applyFont="1" applyFill="1" applyBorder="1" applyAlignment="1">
      <alignment horizontal="center" vertical="center" wrapText="1"/>
    </xf>
    <xf numFmtId="0" fontId="13" fillId="5" borderId="6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23"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65"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71"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70" xfId="0"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3" fontId="11" fillId="0" borderId="31" xfId="0" applyNumberFormat="1" applyFont="1" applyBorder="1" applyAlignment="1">
      <alignment horizontal="center" vertical="center"/>
    </xf>
    <xf numFmtId="3" fontId="11" fillId="0" borderId="83" xfId="0" applyNumberFormat="1" applyFont="1" applyBorder="1" applyAlignment="1">
      <alignment horizontal="center" vertical="center"/>
    </xf>
    <xf numFmtId="3" fontId="12" fillId="14" borderId="19" xfId="0" applyNumberFormat="1" applyFont="1" applyFill="1" applyBorder="1" applyAlignment="1">
      <alignment horizontal="center" vertical="center" wrapText="1"/>
    </xf>
    <xf numFmtId="3" fontId="12" fillId="14" borderId="84" xfId="0" applyNumberFormat="1" applyFont="1" applyFill="1" applyBorder="1" applyAlignment="1">
      <alignment horizontal="center" vertical="center" wrapText="1"/>
    </xf>
    <xf numFmtId="0" fontId="11" fillId="0" borderId="31" xfId="0" applyFont="1" applyBorder="1" applyAlignment="1">
      <alignment horizontal="center" vertical="center"/>
    </xf>
    <xf numFmtId="0" fontId="11"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xf numFmtId="0" fontId="27" fillId="0" borderId="0" xfId="0" applyFont="1" applyBorder="1" applyAlignment="1">
      <alignment horizontal="center" vertical="center"/>
    </xf>
    <xf numFmtId="4" fontId="8" fillId="0" borderId="15" xfId="0" applyNumberFormat="1" applyFont="1" applyBorder="1" applyProtection="1">
      <protection locked="0"/>
    </xf>
    <xf numFmtId="4" fontId="3" fillId="0" borderId="4" xfId="0" applyNumberFormat="1" applyFont="1" applyBorder="1" applyProtection="1">
      <protection locked="0"/>
    </xf>
    <xf numFmtId="4" fontId="8" fillId="0" borderId="12" xfId="0" applyNumberFormat="1" applyFont="1" applyBorder="1" applyProtection="1">
      <protection locked="0"/>
    </xf>
    <xf numFmtId="4" fontId="3" fillId="0" borderId="12" xfId="0" applyNumberFormat="1" applyFont="1" applyBorder="1" applyProtection="1">
      <protection locked="0"/>
    </xf>
    <xf numFmtId="4" fontId="3" fillId="0" borderId="14" xfId="0" applyNumberFormat="1" applyFont="1" applyBorder="1" applyProtection="1">
      <protection locked="0"/>
    </xf>
    <xf numFmtId="4" fontId="3" fillId="0" borderId="15" xfId="0" applyNumberFormat="1" applyFont="1" applyBorder="1" applyProtection="1">
      <protection locked="0"/>
    </xf>
    <xf numFmtId="0" fontId="28" fillId="0" borderId="0" xfId="0" applyFont="1" applyProtection="1">
      <protection locked="0"/>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workbookViewId="0">
      <selection activeCell="D50" sqref="D50"/>
    </sheetView>
  </sheetViews>
  <sheetFormatPr baseColWidth="10" defaultColWidth="11.42578125" defaultRowHeight="11.25" x14ac:dyDescent="0.2"/>
  <cols>
    <col min="1" max="1" width="16" style="79" customWidth="1"/>
    <col min="2" max="2" width="53.85546875" style="3" customWidth="1"/>
    <col min="3" max="3" width="32.85546875" style="3" customWidth="1"/>
    <col min="4" max="4" width="14.85546875" style="3" customWidth="1"/>
    <col min="5" max="16384" width="11.42578125" style="3"/>
  </cols>
  <sheetData>
    <row r="1" spans="1:4" x14ac:dyDescent="0.2">
      <c r="A1" s="421" t="s">
        <v>645</v>
      </c>
      <c r="B1" s="421"/>
      <c r="C1" s="1" t="s">
        <v>0</v>
      </c>
      <c r="D1" s="2">
        <v>2025</v>
      </c>
    </row>
    <row r="2" spans="1:4" x14ac:dyDescent="0.2">
      <c r="A2" s="421" t="s">
        <v>1</v>
      </c>
      <c r="B2" s="421"/>
      <c r="C2" s="1" t="s">
        <v>2</v>
      </c>
      <c r="D2" s="2" t="s">
        <v>3</v>
      </c>
    </row>
    <row r="3" spans="1:4" x14ac:dyDescent="0.2">
      <c r="A3" s="421" t="s">
        <v>646</v>
      </c>
      <c r="B3" s="421"/>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284</v>
      </c>
      <c r="B42" s="6" t="s">
        <v>285</v>
      </c>
      <c r="C42" s="7" t="s">
        <v>286</v>
      </c>
      <c r="D42" s="3" t="str">
        <f>+IF('Rev Det P'!I7=0,"Si cumple la regla", "No cumple la regla")</f>
        <v>Si cumple la regla</v>
      </c>
    </row>
    <row r="43" spans="1:4" ht="33.75" x14ac:dyDescent="0.2">
      <c r="A43" s="5" t="s">
        <v>287</v>
      </c>
      <c r="B43" s="6" t="s">
        <v>288</v>
      </c>
      <c r="C43" s="7" t="s">
        <v>286</v>
      </c>
      <c r="D43" s="3" t="str">
        <f>+IF('Rev Det P'!I8=0,"Si cumple la regla", "No cumple la regla")</f>
        <v>Si cumple la regla</v>
      </c>
    </row>
    <row r="44" spans="1:4" ht="33.75" x14ac:dyDescent="0.2">
      <c r="A44" s="5" t="s">
        <v>289</v>
      </c>
      <c r="B44" s="6" t="s">
        <v>290</v>
      </c>
      <c r="C44" s="7" t="s">
        <v>286</v>
      </c>
      <c r="D44" s="3" t="str">
        <f>+IF('Rev Det P'!I9=0,"Si cumple la regla", "No cumple la regla")</f>
        <v>Si cumple la regla</v>
      </c>
    </row>
    <row r="45" spans="1:4" ht="33.75" x14ac:dyDescent="0.2">
      <c r="A45" s="5" t="s">
        <v>291</v>
      </c>
      <c r="B45" s="6" t="s">
        <v>292</v>
      </c>
      <c r="C45" s="7" t="s">
        <v>286</v>
      </c>
      <c r="D45" s="3" t="str">
        <f>+IF('Rev Det P'!I10=0,"Si cumple la regla", "No cumple la regla")</f>
        <v>Si cumple la regla</v>
      </c>
    </row>
    <row r="46" spans="1:4" ht="33.75" x14ac:dyDescent="0.2">
      <c r="A46" s="5" t="s">
        <v>293</v>
      </c>
      <c r="B46" s="6" t="s">
        <v>294</v>
      </c>
      <c r="C46" s="7" t="s">
        <v>295</v>
      </c>
      <c r="D46" s="3" t="str">
        <f>IF(AND('Rev Det P'!I12=0, 'Rev Det P'!I17=0, 'Rev Det P'!I22=0, 'Rev Det P'!I27=0), "Si cumple la regla", "No cumple la regla")</f>
        <v>Si cumple la regla</v>
      </c>
    </row>
    <row r="47" spans="1:4" ht="33.75" x14ac:dyDescent="0.2">
      <c r="A47" s="5" t="s">
        <v>296</v>
      </c>
      <c r="B47" s="6" t="s">
        <v>297</v>
      </c>
      <c r="C47" s="7" t="s">
        <v>295</v>
      </c>
      <c r="D47" s="3" t="str">
        <f>IF(AND('Rev Det P'!I13=0, 'Rev Det P'!I18=0, 'Rev Det P'!I23=0, 'Rev Det P'!I28=0), "Si cumple la regla", "No cumple la regla")</f>
        <v>Si cumple la regla</v>
      </c>
    </row>
    <row r="48" spans="1:4" ht="45" x14ac:dyDescent="0.2">
      <c r="A48" s="5" t="s">
        <v>298</v>
      </c>
      <c r="B48" s="6" t="s">
        <v>299</v>
      </c>
      <c r="C48" s="7" t="s">
        <v>295</v>
      </c>
      <c r="D48" s="3" t="str">
        <f>IF(AND('Rev Det P'!I14=0, 'Rev Det P'!I19=0, 'Rev Det P'!I24=0, 'Rev Det P'!I29=0), "Si cumple la regla", "No cumple la regla")</f>
        <v>Si cumple la regla</v>
      </c>
    </row>
    <row r="49" spans="1:4" ht="33.75" x14ac:dyDescent="0.2">
      <c r="A49" s="5" t="s">
        <v>300</v>
      </c>
      <c r="B49" s="6" t="s">
        <v>301</v>
      </c>
      <c r="C49" s="7" t="s">
        <v>295</v>
      </c>
      <c r="D49" s="3" t="str">
        <f>IF(AND('Rev Det P'!I15=0, 'Rev Det P'!I20=0, 'Rev Det P'!I25=0, 'Rev Det P'!I30=0), "Si cumple la regla", "No cumple la regla")</f>
        <v>Si cumple la regla</v>
      </c>
    </row>
    <row r="50" spans="1:4" ht="45" x14ac:dyDescent="0.2">
      <c r="A50" s="5" t="s">
        <v>302</v>
      </c>
      <c r="B50" s="6" t="s">
        <v>303</v>
      </c>
      <c r="C50" s="7" t="s">
        <v>304</v>
      </c>
      <c r="D50" s="3" t="e">
        <f>IF(AND('Rev Det P'!I32=0, 'Rev Det P'!I33=0, 'Rev Det P'!I34=0), "Si cumple la regla", "No cumple la regla")</f>
        <v>#VALUE!</v>
      </c>
    </row>
    <row r="51" spans="1:4" ht="33.75" x14ac:dyDescent="0.2">
      <c r="A51" s="5" t="s">
        <v>305</v>
      </c>
      <c r="B51" s="6" t="s">
        <v>306</v>
      </c>
      <c r="C51" s="7" t="s">
        <v>307</v>
      </c>
      <c r="D51" s="3" t="str">
        <f>IF(AND('Rev Det P'!I36=0, 'Rev Det P'!I37=0), "Si cumple la regla", "No cumple la regla")</f>
        <v>Si cumple la regla</v>
      </c>
    </row>
    <row r="52" spans="1:4" ht="45" x14ac:dyDescent="0.2">
      <c r="A52" s="5" t="s">
        <v>308</v>
      </c>
      <c r="B52" s="6" t="s">
        <v>313</v>
      </c>
      <c r="C52" s="7" t="s">
        <v>316</v>
      </c>
      <c r="D52" s="3" t="str">
        <f>+IF(AND('Rev Det P'!I39=0,'Rev Det P'!I44=0,'Rev Det P'!I49=0,'Rev Det P'!I54=0,'Rev Det P'!I59=0),"Si cumple la regla", "No cumple la regla")</f>
        <v>Si cumple la regla</v>
      </c>
    </row>
    <row r="53" spans="1:4" ht="78.75" x14ac:dyDescent="0.2">
      <c r="A53" s="5" t="s">
        <v>309</v>
      </c>
      <c r="B53" s="6" t="s">
        <v>312</v>
      </c>
      <c r="C53" s="7" t="s">
        <v>316</v>
      </c>
      <c r="D53" s="3" t="str">
        <f>+IF(AND('Rev Det P'!I40=0,'Rev Det P'!I45=0,'Rev Det P'!I50=0,'Rev Det P'!I55=0,'Rev Det P'!I60=0),"Si cumple la regla", "No cumple la regla")</f>
        <v>Si cumple la regla</v>
      </c>
    </row>
    <row r="54" spans="1:4" ht="45" x14ac:dyDescent="0.2">
      <c r="A54" s="5" t="s">
        <v>310</v>
      </c>
      <c r="B54" s="6" t="s">
        <v>314</v>
      </c>
      <c r="C54" s="7" t="s">
        <v>316</v>
      </c>
      <c r="D54" s="3" t="str">
        <f>+IF(AND('Rev Det P'!I41=0,'Rev Det P'!I46=0,'Rev Det P'!I51=0,'Rev Det P'!I56=0,'Rev Det P'!I61=0),"Si cumple la regla", "No cumple la regla")</f>
        <v>Si cumple la regla</v>
      </c>
    </row>
    <row r="55" spans="1:4" ht="45" x14ac:dyDescent="0.2">
      <c r="A55" s="5" t="s">
        <v>311</v>
      </c>
      <c r="B55" s="6" t="s">
        <v>315</v>
      </c>
      <c r="C55" s="7" t="s">
        <v>316</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zoomScaleNormal="100" workbookViewId="0">
      <selection activeCell="Q61" sqref="Q61"/>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0" customWidth="1"/>
    <col min="5" max="5" width="10.5703125" style="3" customWidth="1"/>
    <col min="6" max="7" width="16" style="80" customWidth="1"/>
    <col min="8" max="8" width="10.5703125" style="3" customWidth="1"/>
    <col min="9" max="9" width="16" style="83" customWidth="1"/>
    <col min="10" max="10" width="10.5703125" style="3" customWidth="1"/>
    <col min="11" max="11" width="16" style="83" customWidth="1"/>
    <col min="12" max="12" width="16" style="80" customWidth="1"/>
    <col min="13" max="13" width="35.85546875" style="3" hidden="1" customWidth="1"/>
    <col min="14" max="16384" width="11.42578125" style="3"/>
  </cols>
  <sheetData>
    <row r="1" spans="1:13" x14ac:dyDescent="0.2">
      <c r="A1" s="421" t="s">
        <v>645</v>
      </c>
      <c r="B1" s="421"/>
      <c r="C1" s="421"/>
      <c r="D1" s="421"/>
      <c r="E1" s="421"/>
      <c r="F1" s="421"/>
      <c r="G1" s="421"/>
      <c r="H1" s="421"/>
      <c r="I1" s="421"/>
      <c r="J1" s="421"/>
      <c r="K1" s="1" t="s">
        <v>0</v>
      </c>
      <c r="L1" s="2">
        <v>2025</v>
      </c>
    </row>
    <row r="2" spans="1:13" x14ac:dyDescent="0.2">
      <c r="A2" s="421" t="s">
        <v>1</v>
      </c>
      <c r="B2" s="421"/>
      <c r="C2" s="421"/>
      <c r="D2" s="421"/>
      <c r="E2" s="421"/>
      <c r="F2" s="421"/>
      <c r="G2" s="421"/>
      <c r="H2" s="421"/>
      <c r="I2" s="421"/>
      <c r="J2" s="421"/>
      <c r="K2" s="1" t="s">
        <v>2</v>
      </c>
      <c r="L2" s="2" t="s">
        <v>3</v>
      </c>
    </row>
    <row r="3" spans="1:13" x14ac:dyDescent="0.2">
      <c r="A3" s="421" t="s">
        <v>646</v>
      </c>
      <c r="B3" s="421"/>
      <c r="C3" s="421"/>
      <c r="D3" s="421"/>
      <c r="E3" s="421"/>
      <c r="F3" s="421"/>
      <c r="G3" s="421"/>
      <c r="H3" s="421"/>
      <c r="I3" s="421"/>
      <c r="J3" s="421"/>
      <c r="K3" s="1" t="s">
        <v>4</v>
      </c>
      <c r="L3" s="2">
        <v>2</v>
      </c>
    </row>
    <row r="4" spans="1:13" ht="12" thickBot="1" x14ac:dyDescent="0.25"/>
    <row r="5" spans="1:13" ht="15.75" customHeight="1" thickBot="1" x14ac:dyDescent="0.25">
      <c r="A5" s="422" t="s">
        <v>5</v>
      </c>
      <c r="B5" s="430" t="s">
        <v>265</v>
      </c>
      <c r="C5" s="426">
        <v>2022</v>
      </c>
      <c r="D5" s="427"/>
      <c r="E5" s="427"/>
      <c r="F5" s="84"/>
      <c r="G5" s="428" t="s">
        <v>280</v>
      </c>
      <c r="H5" s="426">
        <v>2021</v>
      </c>
      <c r="I5" s="427"/>
      <c r="J5" s="427"/>
      <c r="K5" s="85"/>
      <c r="L5" s="428" t="s">
        <v>280</v>
      </c>
      <c r="M5" s="424" t="s">
        <v>265</v>
      </c>
    </row>
    <row r="6" spans="1:13" ht="12" thickBot="1" x14ac:dyDescent="0.25">
      <c r="A6" s="423"/>
      <c r="B6" s="431"/>
      <c r="C6" s="95" t="s">
        <v>266</v>
      </c>
      <c r="D6" s="96" t="s">
        <v>279</v>
      </c>
      <c r="E6" s="96" t="s">
        <v>266</v>
      </c>
      <c r="F6" s="96" t="s">
        <v>279</v>
      </c>
      <c r="G6" s="429"/>
      <c r="H6" s="95" t="s">
        <v>266</v>
      </c>
      <c r="I6" s="96" t="s">
        <v>279</v>
      </c>
      <c r="J6" s="96" t="s">
        <v>266</v>
      </c>
      <c r="K6" s="96" t="s">
        <v>279</v>
      </c>
      <c r="L6" s="429"/>
      <c r="M6" s="425"/>
    </row>
    <row r="7" spans="1:13" ht="12" thickBot="1" x14ac:dyDescent="0.25">
      <c r="A7" s="94" t="s">
        <v>9</v>
      </c>
      <c r="B7" s="217" t="s">
        <v>204</v>
      </c>
      <c r="C7" s="247" t="s">
        <v>278</v>
      </c>
      <c r="D7" s="249">
        <f>IF(ACT!B68&gt;0,ACT!B68,ACT!B68*-1)</f>
        <v>205735115</v>
      </c>
      <c r="E7" s="248" t="s">
        <v>267</v>
      </c>
      <c r="F7" s="98">
        <f>IF(ESF!E36&gt;0,ESF!E36,ESF!E36*-1)</f>
        <v>205735115</v>
      </c>
      <c r="G7" s="99">
        <f>ROUND(D7-F7,2)</f>
        <v>0</v>
      </c>
      <c r="H7" s="100" t="s">
        <v>277</v>
      </c>
      <c r="I7" s="101">
        <f>IF(ACT!C68&gt;0,ACT!C68,ACT!C68*-1)</f>
        <v>214797048.48000002</v>
      </c>
      <c r="J7" s="102" t="s">
        <v>267</v>
      </c>
      <c r="K7" s="215">
        <f>IF(ESF!F36&gt;0,ESF!F36,ESF!F36*-1)</f>
        <v>214797048.47999999</v>
      </c>
      <c r="L7" s="103">
        <f>ROUND(I7-K7,2)</f>
        <v>0</v>
      </c>
      <c r="M7" s="187" t="s">
        <v>204</v>
      </c>
    </row>
    <row r="8" spans="1:13" ht="12" thickBot="1" x14ac:dyDescent="0.25">
      <c r="A8" s="86" t="s">
        <v>12</v>
      </c>
      <c r="B8" s="223" t="s">
        <v>204</v>
      </c>
      <c r="C8" s="104" t="s">
        <v>278</v>
      </c>
      <c r="D8" s="98">
        <f>IF(ACT!B68&gt;0,ACT!B68,ACT!B68*-1)</f>
        <v>205735115</v>
      </c>
      <c r="E8" s="106" t="s">
        <v>281</v>
      </c>
      <c r="F8" s="105">
        <f>IF(VHP!D28&gt;0,VHP!D28,VHP!D28*-1)</f>
        <v>205735115</v>
      </c>
      <c r="G8" s="107">
        <f>ROUND(D8-F8,2)</f>
        <v>0</v>
      </c>
      <c r="H8" s="441"/>
      <c r="I8" s="442"/>
      <c r="J8" s="442"/>
      <c r="K8" s="442"/>
      <c r="L8" s="443"/>
      <c r="M8" s="188" t="s">
        <v>204</v>
      </c>
    </row>
    <row r="9" spans="1:13" ht="12" thickBot="1" x14ac:dyDescent="0.25">
      <c r="A9" s="86" t="s">
        <v>15</v>
      </c>
      <c r="B9" s="223" t="s">
        <v>204</v>
      </c>
      <c r="C9" s="432"/>
      <c r="D9" s="433"/>
      <c r="E9" s="433"/>
      <c r="F9" s="108"/>
      <c r="G9" s="109"/>
      <c r="H9" s="110" t="s">
        <v>277</v>
      </c>
      <c r="I9" s="111">
        <f>IF(ACT!C68&gt;0,ACT!C68,ACT!C68*-1)</f>
        <v>214797048.48000002</v>
      </c>
      <c r="J9" s="112" t="s">
        <v>281</v>
      </c>
      <c r="K9" s="111">
        <f>IF(VHP!D10&gt;0,VHP!D10,VHP!D10*-1)</f>
        <v>214797048.47999999</v>
      </c>
      <c r="L9" s="113">
        <f>ROUND(I9-K9,2)</f>
        <v>0</v>
      </c>
      <c r="M9" s="188" t="s">
        <v>204</v>
      </c>
    </row>
    <row r="10" spans="1:13" ht="12" thickBot="1" x14ac:dyDescent="0.25">
      <c r="A10" s="86" t="s">
        <v>17</v>
      </c>
      <c r="B10" s="223" t="s">
        <v>204</v>
      </c>
      <c r="C10" s="114"/>
      <c r="D10" s="115"/>
      <c r="E10" s="116" t="s">
        <v>281</v>
      </c>
      <c r="F10" s="105">
        <f>IF(VHP!D29&gt;0,VHP!D29,VHP!D29*-1)</f>
        <v>214797048.47999999</v>
      </c>
      <c r="G10" s="118"/>
      <c r="H10" s="110" t="s">
        <v>277</v>
      </c>
      <c r="I10" s="101">
        <f>IF(ACT!C68&gt;0,ACT!C68,ACT!C68*-1)</f>
        <v>214797048.48000002</v>
      </c>
      <c r="J10" s="119"/>
      <c r="K10" s="120"/>
      <c r="L10" s="113">
        <f>ROUND(F10-I10,2)</f>
        <v>0</v>
      </c>
      <c r="M10" s="188" t="s">
        <v>204</v>
      </c>
    </row>
    <row r="11" spans="1:13" ht="12" thickBot="1" x14ac:dyDescent="0.25">
      <c r="A11" s="86" t="s">
        <v>19</v>
      </c>
      <c r="B11" s="223" t="s">
        <v>204</v>
      </c>
      <c r="C11" s="110" t="s">
        <v>267</v>
      </c>
      <c r="D11" s="121">
        <f>IF(ESF!E36&gt;0,ESF!E36,ESF!E36*-1)</f>
        <v>205735115</v>
      </c>
      <c r="E11" s="122" t="s">
        <v>277</v>
      </c>
      <c r="F11" s="123">
        <f>IF(ACT!B68&gt;0,ACT!B68,ACT!B68*-1)</f>
        <v>205735115</v>
      </c>
      <c r="G11" s="124">
        <f t="shared" ref="G11:G28" si="0">ROUND(D11-F11,2)</f>
        <v>0</v>
      </c>
      <c r="H11" s="110" t="s">
        <v>267</v>
      </c>
      <c r="I11" s="125">
        <f>IF(ESF!F36&gt;0,ESF!F36,ESF!F36*-1)</f>
        <v>214797048.47999999</v>
      </c>
      <c r="J11" s="112" t="s">
        <v>277</v>
      </c>
      <c r="K11" s="111">
        <f>IF(ACT!C68&gt;0,ACT!C68,ACT!C68*-1)</f>
        <v>214797048.48000002</v>
      </c>
      <c r="L11" s="113">
        <f>ROUND(I11-K11,2)</f>
        <v>0</v>
      </c>
      <c r="M11" s="188" t="s">
        <v>204</v>
      </c>
    </row>
    <row r="12" spans="1:13" x14ac:dyDescent="0.2">
      <c r="A12" s="87" t="s">
        <v>22</v>
      </c>
      <c r="B12" s="225" t="s">
        <v>161</v>
      </c>
      <c r="C12" s="126" t="s">
        <v>267</v>
      </c>
      <c r="D12" s="127">
        <f>IF(ESF!B5&gt;0,ESF!B5,ESF!B5*-1)</f>
        <v>399641566.11000001</v>
      </c>
      <c r="E12" s="128" t="s">
        <v>268</v>
      </c>
      <c r="F12" s="250">
        <f>IF(EAA!E5&gt;0,EAA!E5,EAA!E5*-1)</f>
        <v>399641566.1099999</v>
      </c>
      <c r="G12" s="130">
        <f t="shared" si="0"/>
        <v>0</v>
      </c>
      <c r="H12" s="131" t="s">
        <v>267</v>
      </c>
      <c r="I12" s="251">
        <f>IF(ESF!C5&gt;0,ESF!C5,ESF!C5*-1)</f>
        <v>249107081.03999999</v>
      </c>
      <c r="J12" s="132" t="s">
        <v>268</v>
      </c>
      <c r="K12" s="175">
        <f>IF(EAA!B5&gt;0,EAA!B5,EAA!B5*-1)</f>
        <v>249107081.03999999</v>
      </c>
      <c r="L12" s="134">
        <f t="shared" ref="L12:L43" si="1">ROUND(I12-K12,2)</f>
        <v>0</v>
      </c>
      <c r="M12" s="189" t="s">
        <v>161</v>
      </c>
    </row>
    <row r="13" spans="1:13" x14ac:dyDescent="0.2">
      <c r="A13" s="88"/>
      <c r="B13" s="216" t="s">
        <v>163</v>
      </c>
      <c r="C13" s="135" t="s">
        <v>267</v>
      </c>
      <c r="D13" s="136">
        <f>IF(ESF!B6&gt;0,ESF!B6,ESF!B6*-1)</f>
        <v>27152165.609999999</v>
      </c>
      <c r="E13" s="137" t="s">
        <v>268</v>
      </c>
      <c r="F13" s="117">
        <f>IF(EAA!E6&gt;0,EAA!E6,EAA!E6*-1)</f>
        <v>27152165.609999895</v>
      </c>
      <c r="G13" s="138">
        <f t="shared" si="0"/>
        <v>0</v>
      </c>
      <c r="H13" s="139" t="s">
        <v>267</v>
      </c>
      <c r="I13" s="140">
        <f>IF(ESF!C6&gt;0,ESF!C6,ESF!C6*-1)</f>
        <v>13867939.210000001</v>
      </c>
      <c r="J13" s="116" t="s">
        <v>268</v>
      </c>
      <c r="K13" s="140">
        <f>IF(EAA!B6&gt;0,EAA!B6,EAA!B6*-1)</f>
        <v>13867939.210000001</v>
      </c>
      <c r="L13" s="141">
        <f t="shared" si="1"/>
        <v>0</v>
      </c>
      <c r="M13" s="190" t="s">
        <v>163</v>
      </c>
    </row>
    <row r="14" spans="1:13" x14ac:dyDescent="0.2">
      <c r="A14" s="88"/>
      <c r="B14" s="216" t="s">
        <v>165</v>
      </c>
      <c r="C14" s="135" t="s">
        <v>267</v>
      </c>
      <c r="D14" s="136">
        <f>IF(ESF!B7&gt;0,ESF!B7,ESF!B7*-1)</f>
        <v>19878642.620000001</v>
      </c>
      <c r="E14" s="137" t="s">
        <v>268</v>
      </c>
      <c r="F14" s="117">
        <f>IF(EAA!E7&gt;0,EAA!E7,EAA!E7*-1)</f>
        <v>19878642.619999994</v>
      </c>
      <c r="G14" s="138">
        <f t="shared" si="0"/>
        <v>0</v>
      </c>
      <c r="H14" s="139" t="s">
        <v>267</v>
      </c>
      <c r="I14" s="140">
        <f>IF(ESF!C7&gt;0,ESF!C7,ESF!C7*-1)</f>
        <v>40912150.509999998</v>
      </c>
      <c r="J14" s="116" t="s">
        <v>268</v>
      </c>
      <c r="K14" s="140">
        <f>IF(EAA!B7&gt;0,EAA!B7,EAA!B7*-1)</f>
        <v>40912150.509999998</v>
      </c>
      <c r="L14" s="141">
        <f t="shared" si="1"/>
        <v>0</v>
      </c>
      <c r="M14" s="190" t="s">
        <v>165</v>
      </c>
    </row>
    <row r="15" spans="1:13" x14ac:dyDescent="0.2">
      <c r="A15" s="88"/>
      <c r="B15" s="216" t="s">
        <v>167</v>
      </c>
      <c r="C15" s="135" t="s">
        <v>267</v>
      </c>
      <c r="D15" s="136">
        <f>IF(ESF!B8&gt;0,ESF!B8,ESF!B8*-1)</f>
        <v>0</v>
      </c>
      <c r="E15" s="137" t="s">
        <v>268</v>
      </c>
      <c r="F15" s="117">
        <f>IF(EAA!E8&gt;0,EAA!E8,EAA!E8*-1)</f>
        <v>0</v>
      </c>
      <c r="G15" s="138">
        <f t="shared" si="0"/>
        <v>0</v>
      </c>
      <c r="H15" s="139" t="s">
        <v>267</v>
      </c>
      <c r="I15" s="140">
        <f>IF(ESF!C8&gt;0,ESF!C8,ESF!C8*-1)</f>
        <v>0</v>
      </c>
      <c r="J15" s="116" t="s">
        <v>268</v>
      </c>
      <c r="K15" s="140">
        <f>IF(EAA!B8&gt;0,EAA!B8,EAA!B8*-1)</f>
        <v>0</v>
      </c>
      <c r="L15" s="141">
        <f t="shared" si="1"/>
        <v>0</v>
      </c>
      <c r="M15" s="190" t="s">
        <v>167</v>
      </c>
    </row>
    <row r="16" spans="1:13" x14ac:dyDescent="0.2">
      <c r="A16" s="88"/>
      <c r="B16" s="216" t="s">
        <v>169</v>
      </c>
      <c r="C16" s="135" t="s">
        <v>267</v>
      </c>
      <c r="D16" s="136">
        <f>IF(ESF!B9&gt;0,ESF!B9,ESF!B9*-1)</f>
        <v>0</v>
      </c>
      <c r="E16" s="137" t="s">
        <v>268</v>
      </c>
      <c r="F16" s="117">
        <f>IF(EAA!E9&gt;0,EAA!E9,EAA!E9*-1)</f>
        <v>0</v>
      </c>
      <c r="G16" s="138">
        <f t="shared" si="0"/>
        <v>0</v>
      </c>
      <c r="H16" s="139" t="s">
        <v>267</v>
      </c>
      <c r="I16" s="140">
        <f>IF(ESF!C9&gt;0,ESF!C9,ESF!C9*-1)</f>
        <v>0</v>
      </c>
      <c r="J16" s="116" t="s">
        <v>268</v>
      </c>
      <c r="K16" s="140">
        <f>IF(EAA!B9&gt;0,EAA!B9,EAA!B9*-1)</f>
        <v>0</v>
      </c>
      <c r="L16" s="141">
        <f t="shared" si="1"/>
        <v>0</v>
      </c>
      <c r="M16" s="190" t="s">
        <v>169</v>
      </c>
    </row>
    <row r="17" spans="1:13" ht="22.5" x14ac:dyDescent="0.2">
      <c r="A17" s="88"/>
      <c r="B17" s="216" t="s">
        <v>171</v>
      </c>
      <c r="C17" s="135" t="s">
        <v>267</v>
      </c>
      <c r="D17" s="136">
        <f>IF(ESF!B10&gt;0,ESF!B10,ESF!B10*-1)</f>
        <v>0</v>
      </c>
      <c r="E17" s="137" t="s">
        <v>268</v>
      </c>
      <c r="F17" s="117">
        <f>IF(EAA!E10&gt;0,EAA!E10,EAA!E10*-1)</f>
        <v>0</v>
      </c>
      <c r="G17" s="138">
        <f t="shared" si="0"/>
        <v>0</v>
      </c>
      <c r="H17" s="139" t="s">
        <v>267</v>
      </c>
      <c r="I17" s="140">
        <f>IF(ESF!C10&gt;0,ESF!C10,ESF!C10*-1)</f>
        <v>0</v>
      </c>
      <c r="J17" s="116" t="s">
        <v>268</v>
      </c>
      <c r="K17" s="140">
        <f>IF(EAA!B10&gt;0,EAA!B10,EAA!B10*-1)</f>
        <v>0</v>
      </c>
      <c r="L17" s="141">
        <f t="shared" si="1"/>
        <v>0</v>
      </c>
      <c r="M17" s="190" t="s">
        <v>171</v>
      </c>
    </row>
    <row r="18" spans="1:13" x14ac:dyDescent="0.2">
      <c r="A18" s="88"/>
      <c r="B18" s="216" t="s">
        <v>173</v>
      </c>
      <c r="C18" s="135" t="s">
        <v>267</v>
      </c>
      <c r="D18" s="136">
        <f>IF(ESF!B11&gt;0,ESF!B11,ESF!B11*-1)</f>
        <v>16980</v>
      </c>
      <c r="E18" s="137" t="s">
        <v>268</v>
      </c>
      <c r="F18" s="117">
        <f>IF(EAA!E11&gt;0,EAA!E11,EAA!E11*-1)</f>
        <v>16980</v>
      </c>
      <c r="G18" s="138">
        <f t="shared" si="0"/>
        <v>0</v>
      </c>
      <c r="H18" s="139" t="s">
        <v>267</v>
      </c>
      <c r="I18" s="140">
        <f>IF(ESF!C11&gt;0,ESF!C11,ESF!C11*-1)</f>
        <v>16980</v>
      </c>
      <c r="J18" s="116" t="s">
        <v>268</v>
      </c>
      <c r="K18" s="140">
        <f>IF(EAA!B11&gt;0,EAA!B11,EAA!B11*-1)</f>
        <v>16980</v>
      </c>
      <c r="L18" s="141">
        <f t="shared" si="1"/>
        <v>0</v>
      </c>
      <c r="M18" s="190" t="s">
        <v>173</v>
      </c>
    </row>
    <row r="19" spans="1:13" x14ac:dyDescent="0.2">
      <c r="A19" s="88"/>
      <c r="B19" s="216" t="s">
        <v>179</v>
      </c>
      <c r="C19" s="135" t="s">
        <v>267</v>
      </c>
      <c r="D19" s="136">
        <f>IF(ESF!B16&gt;0,ESF!B16,ESF!B16*-1)</f>
        <v>4729855.74</v>
      </c>
      <c r="E19" s="137" t="s">
        <v>268</v>
      </c>
      <c r="F19" s="117">
        <f>IF(EAA!E13&gt;0,EAA!E13,EAA!E13*-1)</f>
        <v>4729855.74</v>
      </c>
      <c r="G19" s="138">
        <f t="shared" si="0"/>
        <v>0</v>
      </c>
      <c r="H19" s="139" t="s">
        <v>267</v>
      </c>
      <c r="I19" s="140">
        <f>IF(ESF!C16&gt;0,ESF!C16,ESF!C16*-1)</f>
        <v>4729855.74</v>
      </c>
      <c r="J19" s="116" t="s">
        <v>268</v>
      </c>
      <c r="K19" s="140">
        <f>IF(EAA!B13&gt;0,EAA!B13,EAA!B13*-1)</f>
        <v>4729855.74</v>
      </c>
      <c r="L19" s="141">
        <f t="shared" si="1"/>
        <v>0</v>
      </c>
      <c r="M19" s="190" t="s">
        <v>179</v>
      </c>
    </row>
    <row r="20" spans="1:13" ht="22.5" x14ac:dyDescent="0.2">
      <c r="A20" s="88"/>
      <c r="B20" s="216" t="s">
        <v>181</v>
      </c>
      <c r="C20" s="135" t="s">
        <v>267</v>
      </c>
      <c r="D20" s="136">
        <f>IF(ESF!B17&gt;0,ESF!B17,ESF!B17*-1)</f>
        <v>0</v>
      </c>
      <c r="E20" s="137" t="s">
        <v>268</v>
      </c>
      <c r="F20" s="117">
        <f>IF(EAA!E14&gt;0,EAA!E14,EAA!E14*-1)</f>
        <v>0</v>
      </c>
      <c r="G20" s="138">
        <f t="shared" si="0"/>
        <v>0</v>
      </c>
      <c r="H20" s="139" t="s">
        <v>267</v>
      </c>
      <c r="I20" s="140">
        <f>IF(ESF!C17&gt;0,ESF!C17,ESF!C17*-1)</f>
        <v>0</v>
      </c>
      <c r="J20" s="116" t="s">
        <v>268</v>
      </c>
      <c r="K20" s="140">
        <f>IF(EAA!B14&gt;0,EAA!B14,EAA!B14*-1)</f>
        <v>0</v>
      </c>
      <c r="L20" s="141">
        <f t="shared" si="1"/>
        <v>0</v>
      </c>
      <c r="M20" s="190" t="s">
        <v>181</v>
      </c>
    </row>
    <row r="21" spans="1:13" ht="22.5" x14ac:dyDescent="0.2">
      <c r="A21" s="88"/>
      <c r="B21" s="216" t="s">
        <v>183</v>
      </c>
      <c r="C21" s="135" t="s">
        <v>267</v>
      </c>
      <c r="D21" s="136">
        <f>IF(ESF!B18&gt;0,ESF!B18,ESF!B18*-1)</f>
        <v>2321896316.4699998</v>
      </c>
      <c r="E21" s="137" t="s">
        <v>268</v>
      </c>
      <c r="F21" s="117">
        <f>IF(EAA!E15&gt;0,EAA!E15,EAA!E15*-1)</f>
        <v>2321896316.4699998</v>
      </c>
      <c r="G21" s="138">
        <f t="shared" si="0"/>
        <v>0</v>
      </c>
      <c r="H21" s="139" t="s">
        <v>267</v>
      </c>
      <c r="I21" s="140">
        <f>IF(ESF!C18&gt;0,ESF!C18,ESF!C18*-1)</f>
        <v>2446900046.1599998</v>
      </c>
      <c r="J21" s="116" t="s">
        <v>268</v>
      </c>
      <c r="K21" s="140">
        <f>IF(EAA!B15&gt;0,EAA!B15,EAA!B15*-1)</f>
        <v>2446900046.1599998</v>
      </c>
      <c r="L21" s="141">
        <f t="shared" si="1"/>
        <v>0</v>
      </c>
      <c r="M21" s="190" t="s">
        <v>183</v>
      </c>
    </row>
    <row r="22" spans="1:13" x14ac:dyDescent="0.2">
      <c r="A22" s="88"/>
      <c r="B22" s="216" t="s">
        <v>185</v>
      </c>
      <c r="C22" s="135" t="s">
        <v>267</v>
      </c>
      <c r="D22" s="136">
        <f>IF(ESF!B19&gt;0,ESF!B19,ESF!B19*-1)</f>
        <v>498022359.60000002</v>
      </c>
      <c r="E22" s="137" t="s">
        <v>268</v>
      </c>
      <c r="F22" s="117">
        <f>IF(EAA!E16&gt;0,EAA!E16,EAA!E16*-1)</f>
        <v>498022359.59999996</v>
      </c>
      <c r="G22" s="138">
        <f t="shared" si="0"/>
        <v>0</v>
      </c>
      <c r="H22" s="139" t="s">
        <v>267</v>
      </c>
      <c r="I22" s="140">
        <f>IF(ESF!C19&gt;0,ESF!C19,ESF!C19*-1)</f>
        <v>474753919.82999998</v>
      </c>
      <c r="J22" s="116" t="s">
        <v>268</v>
      </c>
      <c r="K22" s="140">
        <f>IF(EAA!B16&gt;0,EAA!B16,EAA!B16*-1)</f>
        <v>474753919.82999998</v>
      </c>
      <c r="L22" s="141">
        <f t="shared" si="1"/>
        <v>0</v>
      </c>
      <c r="M22" s="190" t="s">
        <v>185</v>
      </c>
    </row>
    <row r="23" spans="1:13" x14ac:dyDescent="0.2">
      <c r="A23" s="88"/>
      <c r="B23" s="216" t="s">
        <v>187</v>
      </c>
      <c r="C23" s="135" t="s">
        <v>267</v>
      </c>
      <c r="D23" s="136">
        <f>IF(ESF!B20&gt;0,ESF!B20,ESF!B20*-1)</f>
        <v>13335260.560000001</v>
      </c>
      <c r="E23" s="137" t="s">
        <v>268</v>
      </c>
      <c r="F23" s="117">
        <f>IF(EAA!E17&gt;0,EAA!E17,EAA!E17*-1)</f>
        <v>13335260.560000001</v>
      </c>
      <c r="G23" s="138">
        <f t="shared" si="0"/>
        <v>0</v>
      </c>
      <c r="H23" s="139" t="s">
        <v>267</v>
      </c>
      <c r="I23" s="140">
        <f>IF(ESF!C20&gt;0,ESF!C20,ESF!C20*-1)</f>
        <v>13335260.560000001</v>
      </c>
      <c r="J23" s="116" t="s">
        <v>268</v>
      </c>
      <c r="K23" s="140">
        <f>IF(EAA!B17&gt;0,EAA!B17,EAA!B17*-1)</f>
        <v>13335260.560000001</v>
      </c>
      <c r="L23" s="141">
        <f t="shared" si="1"/>
        <v>0</v>
      </c>
      <c r="M23" s="190" t="s">
        <v>187</v>
      </c>
    </row>
    <row r="24" spans="1:13" ht="22.5" x14ac:dyDescent="0.2">
      <c r="A24" s="88"/>
      <c r="B24" s="216" t="s">
        <v>189</v>
      </c>
      <c r="C24" s="135" t="s">
        <v>267</v>
      </c>
      <c r="D24" s="136">
        <f>IF(ESF!B21&gt;0,ESF!B21,ESF!B21*-1)</f>
        <v>316656845.81</v>
      </c>
      <c r="E24" s="137" t="s">
        <v>268</v>
      </c>
      <c r="F24" s="117">
        <f>IF(EAA!E18&gt;0,EAA!E18,EAA!E18*-1)</f>
        <v>316656845.81</v>
      </c>
      <c r="G24" s="138">
        <f t="shared" si="0"/>
        <v>0</v>
      </c>
      <c r="H24" s="139" t="s">
        <v>267</v>
      </c>
      <c r="I24" s="140">
        <f>IF(ESF!C21&gt;0,ESF!C21,ESF!C21*-1)</f>
        <v>316656845.81</v>
      </c>
      <c r="J24" s="116" t="s">
        <v>268</v>
      </c>
      <c r="K24" s="140">
        <f>IF(EAA!B18&gt;0,EAA!B18,EAA!B18*-1)</f>
        <v>316656845.81</v>
      </c>
      <c r="L24" s="141">
        <f t="shared" si="1"/>
        <v>0</v>
      </c>
      <c r="M24" s="190" t="s">
        <v>189</v>
      </c>
    </row>
    <row r="25" spans="1:13" x14ac:dyDescent="0.2">
      <c r="A25" s="88"/>
      <c r="B25" s="216" t="s">
        <v>191</v>
      </c>
      <c r="C25" s="135" t="s">
        <v>267</v>
      </c>
      <c r="D25" s="136">
        <f>IF(ESF!B22&gt;0,ESF!B22,ESF!B22*-1)</f>
        <v>1232245.98</v>
      </c>
      <c r="E25" s="137" t="s">
        <v>268</v>
      </c>
      <c r="F25" s="117">
        <f>IF(EAA!E19&gt;0,EAA!E19,EAA!E19*-1)</f>
        <v>1232245.98</v>
      </c>
      <c r="G25" s="138">
        <f t="shared" si="0"/>
        <v>0</v>
      </c>
      <c r="H25" s="139" t="s">
        <v>267</v>
      </c>
      <c r="I25" s="140">
        <f>IF(ESF!C22&gt;0,ESF!C22,ESF!C22*-1)</f>
        <v>1232245.98</v>
      </c>
      <c r="J25" s="116" t="s">
        <v>268</v>
      </c>
      <c r="K25" s="140">
        <f>IF(EAA!B19&gt;0,EAA!B19,EAA!B19*-1)</f>
        <v>1232245.98</v>
      </c>
      <c r="L25" s="141">
        <f t="shared" si="1"/>
        <v>0</v>
      </c>
      <c r="M25" s="190" t="s">
        <v>191</v>
      </c>
    </row>
    <row r="26" spans="1:13" ht="22.5" x14ac:dyDescent="0.2">
      <c r="A26" s="88"/>
      <c r="B26" s="216" t="s">
        <v>193</v>
      </c>
      <c r="C26" s="135" t="s">
        <v>267</v>
      </c>
      <c r="D26" s="136">
        <f>IF(ESF!B23&gt;0,ESF!B23,ESF!B23*-1)</f>
        <v>0</v>
      </c>
      <c r="E26" s="137" t="s">
        <v>268</v>
      </c>
      <c r="F26" s="117">
        <f>IF(EAA!E20&gt;0,EAA!E20,EAA!E20*-1)</f>
        <v>0</v>
      </c>
      <c r="G26" s="138">
        <f t="shared" si="0"/>
        <v>0</v>
      </c>
      <c r="H26" s="139" t="s">
        <v>267</v>
      </c>
      <c r="I26" s="140">
        <f>IF(ESF!C23&gt;0,ESF!C23,ESF!C23*-1)</f>
        <v>0</v>
      </c>
      <c r="J26" s="116" t="s">
        <v>268</v>
      </c>
      <c r="K26" s="140">
        <f>IF(EAA!B20&gt;0,EAA!B20,EAA!B20*-1)</f>
        <v>0</v>
      </c>
      <c r="L26" s="141">
        <f t="shared" si="1"/>
        <v>0</v>
      </c>
      <c r="M26" s="190" t="s">
        <v>193</v>
      </c>
    </row>
    <row r="27" spans="1:13" ht="12" thickBot="1" x14ac:dyDescent="0.25">
      <c r="A27" s="89"/>
      <c r="B27" s="226" t="s">
        <v>194</v>
      </c>
      <c r="C27" s="142" t="s">
        <v>267</v>
      </c>
      <c r="D27" s="143">
        <f>IF(ESF!B24&gt;0,ESF!B24,ESF!B24*-1)</f>
        <v>0</v>
      </c>
      <c r="E27" s="144" t="s">
        <v>268</v>
      </c>
      <c r="F27" s="145">
        <f>IF(EAA!E21&gt;0,EAA!E21,EAA!E21*-1)</f>
        <v>0</v>
      </c>
      <c r="G27" s="146">
        <f t="shared" si="0"/>
        <v>0</v>
      </c>
      <c r="H27" s="147" t="s">
        <v>267</v>
      </c>
      <c r="I27" s="149">
        <f>IF(ESF!C24&gt;0,ESF!C24,ESF!C24*-1)</f>
        <v>0</v>
      </c>
      <c r="J27" s="148" t="s">
        <v>268</v>
      </c>
      <c r="K27" s="149">
        <f>IF(EAA!B21&gt;0,EAA!B21,EAA!B21*-1)</f>
        <v>0</v>
      </c>
      <c r="L27" s="150">
        <f t="shared" si="1"/>
        <v>0</v>
      </c>
      <c r="M27" s="191" t="s">
        <v>194</v>
      </c>
    </row>
    <row r="28" spans="1:13" ht="12" thickBot="1" x14ac:dyDescent="0.25">
      <c r="A28" s="86" t="s">
        <v>25</v>
      </c>
      <c r="B28" s="223" t="s">
        <v>161</v>
      </c>
      <c r="C28" s="151" t="s">
        <v>267</v>
      </c>
      <c r="D28" s="152">
        <f>IF(ESF!B5&gt;0,ESF!B5,ESF!B5*-1)</f>
        <v>399641566.11000001</v>
      </c>
      <c r="E28" s="153" t="s">
        <v>269</v>
      </c>
      <c r="F28" s="121">
        <f>IF(EFE!B65&gt;0,EFE!B65,EFE!B65*-1)</f>
        <v>399641566.11000001</v>
      </c>
      <c r="G28" s="124">
        <f t="shared" si="0"/>
        <v>0</v>
      </c>
      <c r="H28" s="154"/>
      <c r="I28" s="155"/>
      <c r="J28" s="155"/>
      <c r="K28" s="155"/>
      <c r="L28" s="156"/>
      <c r="M28" s="188" t="s">
        <v>161</v>
      </c>
    </row>
    <row r="29" spans="1:13" ht="12" thickBot="1" x14ac:dyDescent="0.25">
      <c r="A29" s="86" t="s">
        <v>28</v>
      </c>
      <c r="B29" s="223" t="s">
        <v>161</v>
      </c>
      <c r="C29" s="441"/>
      <c r="D29" s="442"/>
      <c r="E29" s="442"/>
      <c r="F29" s="157"/>
      <c r="G29" s="158"/>
      <c r="H29" s="110" t="s">
        <v>267</v>
      </c>
      <c r="I29" s="111">
        <f>IF(ESF!C5&gt;0,ESF!C5,ESF!C5*-1)</f>
        <v>249107081.03999999</v>
      </c>
      <c r="J29" s="112" t="s">
        <v>269</v>
      </c>
      <c r="K29" s="111">
        <f>IF(EFE!B63&gt;0,EFE!B63,EFE!B63*-1)</f>
        <v>249107081.03999999</v>
      </c>
      <c r="L29" s="113">
        <f t="shared" si="1"/>
        <v>0</v>
      </c>
      <c r="M29" s="188" t="s">
        <v>161</v>
      </c>
    </row>
    <row r="30" spans="1:13" ht="12" thickBot="1" x14ac:dyDescent="0.25">
      <c r="A30" s="86" t="s">
        <v>30</v>
      </c>
      <c r="B30" s="223" t="s">
        <v>270</v>
      </c>
      <c r="C30" s="151" t="s">
        <v>267</v>
      </c>
      <c r="D30" s="121">
        <f>IF(ESF!B28&gt;0,ESF!B28,ESF!B28*-1)</f>
        <v>2969214586.8799996</v>
      </c>
      <c r="E30" s="112" t="s">
        <v>267</v>
      </c>
      <c r="F30" s="121">
        <f>IF(ESF!E48&gt;0,ESF!E48,ESF!E48*-1)</f>
        <v>2969214586.8800001</v>
      </c>
      <c r="G30" s="124">
        <f>ROUND(D30-F30,2)</f>
        <v>0</v>
      </c>
      <c r="H30" s="110" t="s">
        <v>267</v>
      </c>
      <c r="I30" s="111">
        <f>IF(ESF!C28&gt;0,ESF!C28,ESF!C28*-1)</f>
        <v>2928164673.2199993</v>
      </c>
      <c r="J30" s="112" t="s">
        <v>267</v>
      </c>
      <c r="K30" s="111">
        <f>IF(ESF!F48&gt;0,ESF!F48,ESF!F48*-1)</f>
        <v>2928164673.2199998</v>
      </c>
      <c r="L30" s="113">
        <f t="shared" si="1"/>
        <v>0</v>
      </c>
      <c r="M30" s="188" t="s">
        <v>270</v>
      </c>
    </row>
    <row r="31" spans="1:13" ht="12" thickBot="1" x14ac:dyDescent="0.25">
      <c r="A31" s="86" t="s">
        <v>33</v>
      </c>
      <c r="B31" s="223" t="s">
        <v>271</v>
      </c>
      <c r="C31" s="151" t="s">
        <v>267</v>
      </c>
      <c r="D31" s="121">
        <f>IF(ESF!E26&gt;0,ESF!E26,ESF!E26*-1)</f>
        <v>107873969.00999999</v>
      </c>
      <c r="E31" s="112" t="s">
        <v>282</v>
      </c>
      <c r="F31" s="121">
        <f>IF(ADP!E34&gt;0,ADP!E34,ADP!E34*-1)</f>
        <v>107873969.01000001</v>
      </c>
      <c r="G31" s="124">
        <f>ROUND(D31-F31,2)</f>
        <v>0</v>
      </c>
      <c r="H31" s="110" t="s">
        <v>267</v>
      </c>
      <c r="I31" s="111">
        <f>IF(ESF!F26&gt;0,ESF!F26,ESF!F26*-1)</f>
        <v>131164127.61000001</v>
      </c>
      <c r="J31" s="112" t="s">
        <v>282</v>
      </c>
      <c r="K31" s="111">
        <f>IF(ADP!D34&gt;0,ADP!D34,ADP!D34*-1)</f>
        <v>131164127.61</v>
      </c>
      <c r="L31" s="113">
        <f t="shared" si="1"/>
        <v>0</v>
      </c>
      <c r="M31" s="188" t="s">
        <v>271</v>
      </c>
    </row>
    <row r="32" spans="1:13" x14ac:dyDescent="0.2">
      <c r="A32" s="87" t="s">
        <v>36</v>
      </c>
      <c r="B32" s="227" t="s">
        <v>200</v>
      </c>
      <c r="C32" s="432"/>
      <c r="D32" s="433"/>
      <c r="E32" s="433"/>
      <c r="F32" s="433"/>
      <c r="G32" s="434"/>
      <c r="H32" s="131" t="s">
        <v>267</v>
      </c>
      <c r="I32" s="133">
        <f>IF(ESF!F30&gt;0,ESF!F30,ESF!F30*-1)</f>
        <v>479763120.51999998</v>
      </c>
      <c r="J32" s="132" t="s">
        <v>281</v>
      </c>
      <c r="K32" s="133">
        <f>IF(VHP!B4&gt;0,VHP!B4,VHP!B4*-1)</f>
        <v>479763120.51999998</v>
      </c>
      <c r="L32" s="134">
        <f t="shared" si="1"/>
        <v>0</v>
      </c>
      <c r="M32" s="192" t="s">
        <v>200</v>
      </c>
    </row>
    <row r="33" spans="1:13" ht="12" thickBot="1" x14ac:dyDescent="0.25">
      <c r="A33" s="89"/>
      <c r="B33" s="228" t="s">
        <v>200</v>
      </c>
      <c r="C33" s="435"/>
      <c r="D33" s="436"/>
      <c r="E33" s="436"/>
      <c r="F33" s="436"/>
      <c r="G33" s="437"/>
      <c r="H33" s="159" t="s">
        <v>267</v>
      </c>
      <c r="I33" s="149">
        <f>IF(ESF!F30&gt;0,ESF!F30,ESF!F30*-1)</f>
        <v>479763120.51999998</v>
      </c>
      <c r="J33" s="148" t="s">
        <v>281</v>
      </c>
      <c r="K33" s="149">
        <f>IF(VHP!F4&gt;0,VHP!F4,VHP!F4*-1)</f>
        <v>479763120.51999998</v>
      </c>
      <c r="L33" s="150">
        <f t="shared" si="1"/>
        <v>0</v>
      </c>
      <c r="M33" s="193" t="s">
        <v>200</v>
      </c>
    </row>
    <row r="34" spans="1:13" ht="12" thickBot="1" x14ac:dyDescent="0.25">
      <c r="A34" s="86" t="s">
        <v>39</v>
      </c>
      <c r="B34" s="229" t="s">
        <v>203</v>
      </c>
      <c r="C34" s="435"/>
      <c r="D34" s="436"/>
      <c r="E34" s="436"/>
      <c r="F34" s="436"/>
      <c r="G34" s="437"/>
      <c r="H34" s="110" t="s">
        <v>267</v>
      </c>
      <c r="I34" s="111">
        <f>IF(ESF!F35&gt;0,ESF!F35,ESF!F35*-1)</f>
        <v>2317237425.0899997</v>
      </c>
      <c r="J34" s="112" t="s">
        <v>281</v>
      </c>
      <c r="K34" s="111">
        <f>IF(VHP!F9&gt;0,VHP!F9,VHP!F9*-1)</f>
        <v>2317237425.0899997</v>
      </c>
      <c r="L34" s="113">
        <f t="shared" si="1"/>
        <v>0</v>
      </c>
      <c r="M34" s="194" t="s">
        <v>203</v>
      </c>
    </row>
    <row r="35" spans="1:13" ht="22.5" x14ac:dyDescent="0.2">
      <c r="A35" s="87" t="s">
        <v>41</v>
      </c>
      <c r="B35" s="230" t="s">
        <v>209</v>
      </c>
      <c r="C35" s="435"/>
      <c r="D35" s="436"/>
      <c r="E35" s="436"/>
      <c r="F35" s="436"/>
      <c r="G35" s="437"/>
      <c r="H35" s="131" t="s">
        <v>267</v>
      </c>
      <c r="I35" s="133">
        <f>IF(ESF!F42&gt;0,ESF!F42,ESF!F42*-1)</f>
        <v>0</v>
      </c>
      <c r="J35" s="132" t="s">
        <v>281</v>
      </c>
      <c r="K35" s="133">
        <f>IF(VHP!E16&gt;0,VHP!E16,VHP!E16*-1)</f>
        <v>0</v>
      </c>
      <c r="L35" s="134">
        <f t="shared" si="1"/>
        <v>0</v>
      </c>
      <c r="M35" s="195" t="s">
        <v>209</v>
      </c>
    </row>
    <row r="36" spans="1:13" ht="23.25" thickBot="1" x14ac:dyDescent="0.25">
      <c r="A36" s="89"/>
      <c r="B36" s="231" t="s">
        <v>209</v>
      </c>
      <c r="C36" s="438"/>
      <c r="D36" s="439"/>
      <c r="E36" s="439"/>
      <c r="F36" s="439"/>
      <c r="G36" s="440"/>
      <c r="H36" s="159" t="s">
        <v>267</v>
      </c>
      <c r="I36" s="149">
        <f>IF(ESF!F42&gt;0,ESF!F42,ESF!F42*-1)</f>
        <v>0</v>
      </c>
      <c r="J36" s="148" t="s">
        <v>281</v>
      </c>
      <c r="K36" s="149">
        <f>IF(VHP!F16&gt;0,VHP!F16,VHP!F16*-1)</f>
        <v>0</v>
      </c>
      <c r="L36" s="150">
        <f t="shared" si="1"/>
        <v>0</v>
      </c>
      <c r="M36" s="196" t="s">
        <v>209</v>
      </c>
    </row>
    <row r="37" spans="1:13" ht="12" thickBot="1" x14ac:dyDescent="0.25">
      <c r="A37" s="86" t="s">
        <v>43</v>
      </c>
      <c r="B37" s="232" t="s">
        <v>272</v>
      </c>
      <c r="C37" s="110" t="s">
        <v>267</v>
      </c>
      <c r="D37" s="121">
        <f>IF(ESF!E46&gt;0,ESF!E46,ESF!E46*-1)</f>
        <v>2861340617.8699999</v>
      </c>
      <c r="E37" s="112" t="s">
        <v>281</v>
      </c>
      <c r="F37" s="121">
        <f>IF(VHP!F38&gt;0,VHP!F38,VHP!F38*-1)</f>
        <v>2861340617.8699999</v>
      </c>
      <c r="G37" s="124">
        <f>ROUND(D37-F37,2)</f>
        <v>0</v>
      </c>
      <c r="H37" s="110" t="s">
        <v>267</v>
      </c>
      <c r="I37" s="111">
        <f>IF(ESF!F46&gt;0,ESF!F46,ESF!F46*-1)</f>
        <v>2797000545.6099997</v>
      </c>
      <c r="J37" s="112" t="s">
        <v>281</v>
      </c>
      <c r="K37" s="111">
        <f>IF(VHP!F20&gt;0,VHP!F20,VHP!F20*-1)</f>
        <v>2797000545.6100001</v>
      </c>
      <c r="L37" s="113">
        <f t="shared" si="1"/>
        <v>0</v>
      </c>
      <c r="M37" s="197" t="s">
        <v>272</v>
      </c>
    </row>
    <row r="38" spans="1:13" ht="22.5" x14ac:dyDescent="0.2">
      <c r="A38" s="87" t="s">
        <v>45</v>
      </c>
      <c r="B38" s="227" t="s">
        <v>273</v>
      </c>
      <c r="C38" s="432"/>
      <c r="D38" s="433"/>
      <c r="E38" s="433"/>
      <c r="F38" s="433"/>
      <c r="G38" s="434"/>
      <c r="H38" s="131" t="s">
        <v>281</v>
      </c>
      <c r="I38" s="133">
        <f>IF(VHP!B4&gt;0,VHP!B4,VHP!B4*-1)</f>
        <v>479763120.51999998</v>
      </c>
      <c r="J38" s="132" t="s">
        <v>267</v>
      </c>
      <c r="K38" s="133">
        <f>IF(ESF!F30&gt;0,ESF!F30,ESF!F30*-1)</f>
        <v>479763120.51999998</v>
      </c>
      <c r="L38" s="134">
        <f t="shared" si="1"/>
        <v>0</v>
      </c>
      <c r="M38" s="192" t="s">
        <v>273</v>
      </c>
    </row>
    <row r="39" spans="1:13" ht="23.25" thickBot="1" x14ac:dyDescent="0.25">
      <c r="A39" s="89"/>
      <c r="B39" s="228" t="s">
        <v>273</v>
      </c>
      <c r="C39" s="435"/>
      <c r="D39" s="436"/>
      <c r="E39" s="436"/>
      <c r="F39" s="436"/>
      <c r="G39" s="437"/>
      <c r="H39" s="159" t="s">
        <v>281</v>
      </c>
      <c r="I39" s="149">
        <f>IF(VHP!F4&gt;0,VHP!F4,VHP!F4*-1)</f>
        <v>479763120.51999998</v>
      </c>
      <c r="J39" s="148" t="s">
        <v>267</v>
      </c>
      <c r="K39" s="149">
        <f>IF(ESF!F30&gt;0,ESF!F30,ESF!F30*-1)</f>
        <v>479763120.51999998</v>
      </c>
      <c r="L39" s="150">
        <f t="shared" si="1"/>
        <v>0</v>
      </c>
      <c r="M39" s="193" t="s">
        <v>273</v>
      </c>
    </row>
    <row r="40" spans="1:13" ht="23.25" thickBot="1" x14ac:dyDescent="0.25">
      <c r="A40" s="86" t="s">
        <v>48</v>
      </c>
      <c r="B40" s="229" t="s">
        <v>274</v>
      </c>
      <c r="C40" s="435"/>
      <c r="D40" s="436"/>
      <c r="E40" s="436"/>
      <c r="F40" s="436"/>
      <c r="G40" s="437"/>
      <c r="H40" s="110" t="s">
        <v>281</v>
      </c>
      <c r="I40" s="111">
        <f>IF(VHP!F9&gt;0,VHP!F9,VHP!F9*-1)</f>
        <v>2317237425.0899997</v>
      </c>
      <c r="J40" s="112" t="s">
        <v>267</v>
      </c>
      <c r="K40" s="111">
        <f>IF(ESF!F35&gt;0,ESF!F35,ESF!F35*-1)</f>
        <v>2317237425.0899997</v>
      </c>
      <c r="L40" s="113">
        <f t="shared" si="1"/>
        <v>0</v>
      </c>
      <c r="M40" s="194" t="s">
        <v>274</v>
      </c>
    </row>
    <row r="41" spans="1:13" ht="22.5" x14ac:dyDescent="0.2">
      <c r="A41" s="87" t="s">
        <v>50</v>
      </c>
      <c r="B41" s="230" t="s">
        <v>275</v>
      </c>
      <c r="C41" s="435"/>
      <c r="D41" s="436"/>
      <c r="E41" s="436"/>
      <c r="F41" s="436"/>
      <c r="G41" s="437"/>
      <c r="H41" s="131" t="s">
        <v>281</v>
      </c>
      <c r="I41" s="133">
        <f>IF(VHP!E16&gt;0,VHP!E16,VHP!E16*-1)</f>
        <v>0</v>
      </c>
      <c r="J41" s="132" t="s">
        <v>267</v>
      </c>
      <c r="K41" s="133">
        <f>IF(ESF!F42&gt;0,ESF!F42,ESF!F42*-1)</f>
        <v>0</v>
      </c>
      <c r="L41" s="134">
        <f t="shared" si="1"/>
        <v>0</v>
      </c>
      <c r="M41" s="195" t="s">
        <v>275</v>
      </c>
    </row>
    <row r="42" spans="1:13" ht="23.25" thickBot="1" x14ac:dyDescent="0.25">
      <c r="A42" s="89"/>
      <c r="B42" s="231" t="s">
        <v>275</v>
      </c>
      <c r="C42" s="438"/>
      <c r="D42" s="439"/>
      <c r="E42" s="439"/>
      <c r="F42" s="439"/>
      <c r="G42" s="440"/>
      <c r="H42" s="159" t="s">
        <v>281</v>
      </c>
      <c r="I42" s="149">
        <f>IF(VHP!F16&gt;0,VHP!F16,VHP!F16*-1)</f>
        <v>0</v>
      </c>
      <c r="J42" s="148" t="s">
        <v>267</v>
      </c>
      <c r="K42" s="149">
        <f>IF(ESF!F42&gt;0,ESF!F42,ESF!F42*-1)</f>
        <v>0</v>
      </c>
      <c r="L42" s="150">
        <f t="shared" si="1"/>
        <v>0</v>
      </c>
      <c r="M42" s="196" t="s">
        <v>275</v>
      </c>
    </row>
    <row r="43" spans="1:13" ht="12" thickBot="1" x14ac:dyDescent="0.25">
      <c r="A43" s="86" t="s">
        <v>52</v>
      </c>
      <c r="B43" s="233" t="s">
        <v>276</v>
      </c>
      <c r="C43" s="110" t="s">
        <v>281</v>
      </c>
      <c r="D43" s="121">
        <f>IF(VHP!F38&gt;0,VHP!F38,VHP!F38*-1)</f>
        <v>2861340617.8699999</v>
      </c>
      <c r="E43" s="112" t="s">
        <v>267</v>
      </c>
      <c r="F43" s="160">
        <f>IF(ESF!E46&gt;0,ESF!E46,ESF!E46*-1)</f>
        <v>2861340617.8699999</v>
      </c>
      <c r="G43" s="124">
        <f t="shared" ref="G43:G49" si="2">ROUND(D43-F43,2)</f>
        <v>0</v>
      </c>
      <c r="H43" s="110" t="s">
        <v>281</v>
      </c>
      <c r="I43" s="111">
        <f>IF(VHP!F20&gt;0,VHP!F20,VHP!F20*-1)</f>
        <v>2797000545.6100001</v>
      </c>
      <c r="J43" s="112" t="s">
        <v>267</v>
      </c>
      <c r="K43" s="111">
        <f>IF(ESF!F46&gt;0,ESF!F46,ESF!F46*-1)</f>
        <v>2797000545.6099997</v>
      </c>
      <c r="L43" s="113">
        <f t="shared" si="1"/>
        <v>0</v>
      </c>
      <c r="M43" s="198" t="s">
        <v>276</v>
      </c>
    </row>
    <row r="44" spans="1:13" ht="12" thickBot="1" x14ac:dyDescent="0.25">
      <c r="A44" s="87" t="s">
        <v>54</v>
      </c>
      <c r="B44" s="224" t="s">
        <v>137</v>
      </c>
      <c r="C44" s="131" t="s">
        <v>281</v>
      </c>
      <c r="D44" s="250">
        <f>IF(VHP!B23&gt;0,VHP!B23,VHP!B23*-1)</f>
        <v>0</v>
      </c>
      <c r="E44" s="132" t="s">
        <v>283</v>
      </c>
      <c r="F44" s="161">
        <f>IF(CSF!$B46&gt;0,CSF!$B46,CSF!$C46)</f>
        <v>0</v>
      </c>
      <c r="G44" s="130">
        <f t="shared" si="2"/>
        <v>0</v>
      </c>
      <c r="H44" s="432"/>
      <c r="I44" s="433"/>
      <c r="J44" s="433"/>
      <c r="K44" s="162"/>
      <c r="L44" s="163"/>
      <c r="M44" s="199" t="s">
        <v>137</v>
      </c>
    </row>
    <row r="45" spans="1:13" x14ac:dyDescent="0.2">
      <c r="A45" s="88"/>
      <c r="B45" s="217" t="s">
        <v>201</v>
      </c>
      <c r="C45" s="164" t="s">
        <v>281</v>
      </c>
      <c r="D45" s="117">
        <f>IF(VHP!B24&gt;0,VHP!B24,VHP!B24*-1)</f>
        <v>0</v>
      </c>
      <c r="E45" s="116" t="s">
        <v>283</v>
      </c>
      <c r="F45" s="165">
        <f>IF(CSF!$B47&gt;0,CSF!$B47,CSF!$C47)</f>
        <v>0</v>
      </c>
      <c r="G45" s="138">
        <f t="shared" si="2"/>
        <v>0</v>
      </c>
      <c r="H45" s="432"/>
      <c r="I45" s="433"/>
      <c r="J45" s="433"/>
      <c r="K45" s="433"/>
      <c r="L45" s="434"/>
      <c r="M45" s="187" t="s">
        <v>201</v>
      </c>
    </row>
    <row r="46" spans="1:13" ht="12" thickBot="1" x14ac:dyDescent="0.25">
      <c r="A46" s="89"/>
      <c r="B46" s="234" t="s">
        <v>202</v>
      </c>
      <c r="C46" s="159" t="s">
        <v>281</v>
      </c>
      <c r="D46" s="182">
        <f>IF(VHP!B25&gt;0,VHP!B25,VHP!B25*-1)</f>
        <v>0</v>
      </c>
      <c r="E46" s="148" t="s">
        <v>283</v>
      </c>
      <c r="F46" s="166">
        <f>IF(CSF!$B48&gt;0,CSF!$B48,CSF!$C48)</f>
        <v>0</v>
      </c>
      <c r="G46" s="146">
        <f t="shared" si="2"/>
        <v>0</v>
      </c>
      <c r="H46" s="435"/>
      <c r="I46" s="436"/>
      <c r="J46" s="436"/>
      <c r="K46" s="436"/>
      <c r="L46" s="437"/>
      <c r="M46" s="200" t="s">
        <v>202</v>
      </c>
    </row>
    <row r="47" spans="1:13" x14ac:dyDescent="0.2">
      <c r="A47" s="87" t="s">
        <v>57</v>
      </c>
      <c r="B47" s="224" t="s">
        <v>206</v>
      </c>
      <c r="C47" s="131" t="s">
        <v>281</v>
      </c>
      <c r="D47" s="250">
        <f>IF(VHP!D30&gt;0,VHP!D30,VHP!D30*-1)</f>
        <v>0</v>
      </c>
      <c r="E47" s="132" t="s">
        <v>283</v>
      </c>
      <c r="F47" s="161">
        <f>IF(CSF!$B53&gt;0,CSF!$B53,CSF!$C53)</f>
        <v>0</v>
      </c>
      <c r="G47" s="130">
        <f t="shared" si="2"/>
        <v>0</v>
      </c>
      <c r="H47" s="435"/>
      <c r="I47" s="436"/>
      <c r="J47" s="436"/>
      <c r="K47" s="436"/>
      <c r="L47" s="437"/>
      <c r="M47" s="199" t="s">
        <v>206</v>
      </c>
    </row>
    <row r="48" spans="1:13" x14ac:dyDescent="0.2">
      <c r="A48" s="88"/>
      <c r="B48" s="217" t="s">
        <v>207</v>
      </c>
      <c r="C48" s="164" t="s">
        <v>281</v>
      </c>
      <c r="D48" s="117">
        <f>IF(VHP!D31&gt;0,VHP!D31,VHP!D31*-1)</f>
        <v>0</v>
      </c>
      <c r="E48" s="116" t="s">
        <v>283</v>
      </c>
      <c r="F48" s="165">
        <f>IF(CSF!$B54&gt;0,CSF!$B54,CSF!$C54)</f>
        <v>0</v>
      </c>
      <c r="G48" s="138">
        <f t="shared" si="2"/>
        <v>0</v>
      </c>
      <c r="H48" s="435"/>
      <c r="I48" s="436"/>
      <c r="J48" s="436"/>
      <c r="K48" s="436"/>
      <c r="L48" s="437"/>
      <c r="M48" s="187" t="s">
        <v>207</v>
      </c>
    </row>
    <row r="49" spans="1:13" ht="23.25" thickBot="1" x14ac:dyDescent="0.25">
      <c r="A49" s="89"/>
      <c r="B49" s="235" t="s">
        <v>208</v>
      </c>
      <c r="C49" s="159" t="s">
        <v>281</v>
      </c>
      <c r="D49" s="182">
        <f>IF(VHP!D32&gt;0,VHP!D32,VHP!D32*-1)</f>
        <v>0</v>
      </c>
      <c r="E49" s="148" t="s">
        <v>283</v>
      </c>
      <c r="F49" s="166">
        <f>IF(CSF!$B55&gt;0,CSF!$B55,CSF!$C55)</f>
        <v>0</v>
      </c>
      <c r="G49" s="146">
        <f t="shared" si="2"/>
        <v>0</v>
      </c>
      <c r="H49" s="435"/>
      <c r="I49" s="436"/>
      <c r="J49" s="436"/>
      <c r="K49" s="436"/>
      <c r="L49" s="437"/>
      <c r="M49" s="201" t="s">
        <v>208</v>
      </c>
    </row>
    <row r="50" spans="1:13" ht="12" thickBot="1" x14ac:dyDescent="0.25">
      <c r="A50" s="86" t="s">
        <v>59</v>
      </c>
      <c r="B50" s="236" t="s">
        <v>205</v>
      </c>
      <c r="C50" s="110" t="s">
        <v>281</v>
      </c>
      <c r="D50" s="121">
        <f>IF(VHP!C29&gt;0,VHP!C29,VHP!C29*-1)</f>
        <v>73402005.739999995</v>
      </c>
      <c r="E50" s="112" t="s">
        <v>283</v>
      </c>
      <c r="F50" s="160">
        <f>IF(CSF!$B52&gt;0,CSF!$B52,CSF!$C52)</f>
        <v>73402005.739999995</v>
      </c>
      <c r="G50" s="124">
        <f t="shared" ref="G50:G55" si="3">ROUND(D50-F50,2)</f>
        <v>0</v>
      </c>
      <c r="H50" s="435"/>
      <c r="I50" s="436"/>
      <c r="J50" s="436"/>
      <c r="K50" s="436"/>
      <c r="L50" s="437"/>
      <c r="M50" s="202" t="s">
        <v>205</v>
      </c>
    </row>
    <row r="51" spans="1:13" x14ac:dyDescent="0.2">
      <c r="A51" s="90" t="s">
        <v>61</v>
      </c>
      <c r="B51" s="237" t="s">
        <v>210</v>
      </c>
      <c r="C51" s="131" t="s">
        <v>281</v>
      </c>
      <c r="D51" s="129">
        <f>IF(VHP!E35&gt;0,VHP!E35,VHP!E35*-1)</f>
        <v>0</v>
      </c>
      <c r="E51" s="132" t="s">
        <v>283</v>
      </c>
      <c r="F51" s="161">
        <f>IF(CSF!$B58&gt;0,CSF!$B58,CSF!$C58)</f>
        <v>0</v>
      </c>
      <c r="G51" s="130">
        <f t="shared" si="3"/>
        <v>0</v>
      </c>
      <c r="H51" s="435"/>
      <c r="I51" s="436"/>
      <c r="J51" s="436"/>
      <c r="K51" s="436"/>
      <c r="L51" s="437"/>
      <c r="M51" s="203" t="s">
        <v>210</v>
      </c>
    </row>
    <row r="52" spans="1:13" ht="12" thickBot="1" x14ac:dyDescent="0.25">
      <c r="A52" s="93"/>
      <c r="B52" s="218" t="s">
        <v>211</v>
      </c>
      <c r="C52" s="167" t="s">
        <v>281</v>
      </c>
      <c r="D52" s="182">
        <f>IF(VHP!E36&gt;0,VHP!E36,VHP!E36*-1)</f>
        <v>0</v>
      </c>
      <c r="E52" s="169" t="s">
        <v>283</v>
      </c>
      <c r="F52" s="170">
        <f>IF(CSF!$B59&gt;0,CSF!$B59,CSF!$C59)</f>
        <v>0</v>
      </c>
      <c r="G52" s="171">
        <f t="shared" si="3"/>
        <v>0</v>
      </c>
      <c r="H52" s="435"/>
      <c r="I52" s="436"/>
      <c r="J52" s="436"/>
      <c r="K52" s="436"/>
      <c r="L52" s="437"/>
      <c r="M52" s="204" t="s">
        <v>211</v>
      </c>
    </row>
    <row r="53" spans="1:13" ht="12" thickBot="1" x14ac:dyDescent="0.25">
      <c r="A53" s="86" t="s">
        <v>70</v>
      </c>
      <c r="B53" s="236" t="s">
        <v>155</v>
      </c>
      <c r="C53" s="110" t="s">
        <v>281</v>
      </c>
      <c r="D53" s="121">
        <f>IF((VHP!D28+VHP!D29)&gt;0,VHP!D28+VHP!D29,(VHP!D28+VHP!D29)*-1)</f>
        <v>9061933.4799999893</v>
      </c>
      <c r="E53" s="112" t="s">
        <v>283</v>
      </c>
      <c r="F53" s="160">
        <f>IF(CSF!$B51&gt;0,CSF!$B51,CSF!$C51)</f>
        <v>9061933.4800000004</v>
      </c>
      <c r="G53" s="124">
        <f t="shared" si="3"/>
        <v>0</v>
      </c>
      <c r="H53" s="436"/>
      <c r="I53" s="436"/>
      <c r="J53" s="436"/>
      <c r="K53" s="436"/>
      <c r="L53" s="437"/>
      <c r="M53" s="202" t="s">
        <v>155</v>
      </c>
    </row>
    <row r="54" spans="1:13" ht="12" thickBot="1" x14ac:dyDescent="0.25">
      <c r="A54" s="90" t="s">
        <v>63</v>
      </c>
      <c r="B54" s="237" t="s">
        <v>155</v>
      </c>
      <c r="C54" s="131" t="s">
        <v>281</v>
      </c>
      <c r="D54" s="121">
        <f>IF(VHP!D28&gt;0,VHP!D28,VHP!D28*-1)</f>
        <v>205735115</v>
      </c>
      <c r="E54" s="132" t="s">
        <v>267</v>
      </c>
      <c r="F54" s="161">
        <f>IF(ESF!E36&gt;0,ESF!E36,ESF!E36*-1)</f>
        <v>205735115</v>
      </c>
      <c r="G54" s="130">
        <f t="shared" si="3"/>
        <v>0</v>
      </c>
      <c r="H54" s="435"/>
      <c r="I54" s="436"/>
      <c r="J54" s="436"/>
      <c r="K54" s="436"/>
      <c r="L54" s="437"/>
      <c r="M54" s="203" t="s">
        <v>155</v>
      </c>
    </row>
    <row r="55" spans="1:13" ht="12" thickBot="1" x14ac:dyDescent="0.25">
      <c r="A55" s="89"/>
      <c r="B55" s="235" t="s">
        <v>155</v>
      </c>
      <c r="C55" s="159" t="s">
        <v>281</v>
      </c>
      <c r="D55" s="145">
        <f>IF(VHP!D28&gt;0,VHP!D28,VHP!D28*-1)</f>
        <v>205735115</v>
      </c>
      <c r="E55" s="148" t="s">
        <v>277</v>
      </c>
      <c r="F55" s="166">
        <f>IF(ACT!B68&gt;0,ACT!B68,ACT!B68*-1)</f>
        <v>205735115</v>
      </c>
      <c r="G55" s="146">
        <f t="shared" si="3"/>
        <v>0</v>
      </c>
      <c r="H55" s="438"/>
      <c r="I55" s="439"/>
      <c r="J55" s="439"/>
      <c r="K55" s="439"/>
      <c r="L55" s="440"/>
      <c r="M55" s="201" t="s">
        <v>155</v>
      </c>
    </row>
    <row r="56" spans="1:13" x14ac:dyDescent="0.2">
      <c r="A56" s="90" t="s">
        <v>66</v>
      </c>
      <c r="B56" s="243" t="s">
        <v>155</v>
      </c>
      <c r="C56" s="435"/>
      <c r="D56" s="436"/>
      <c r="E56" s="436"/>
      <c r="F56" s="172"/>
      <c r="G56" s="173"/>
      <c r="H56" s="174" t="s">
        <v>281</v>
      </c>
      <c r="I56" s="175">
        <f>IF(VHP!D10&gt;0,VHP!D10,VHP!D10*-1)</f>
        <v>214797048.47999999</v>
      </c>
      <c r="J56" s="176" t="s">
        <v>267</v>
      </c>
      <c r="K56" s="175">
        <f>IF(ESF!F36&gt;0,ESF!F36,ESF!F36*-1)</f>
        <v>214797048.47999999</v>
      </c>
      <c r="L56" s="177">
        <f t="shared" ref="L56:L57" si="4">ROUND(I56-K56,2)</f>
        <v>0</v>
      </c>
      <c r="M56" s="203" t="s">
        <v>155</v>
      </c>
    </row>
    <row r="57" spans="1:13" ht="12" thickBot="1" x14ac:dyDescent="0.25">
      <c r="A57" s="89"/>
      <c r="B57" s="244" t="s">
        <v>155</v>
      </c>
      <c r="C57" s="435"/>
      <c r="D57" s="436"/>
      <c r="E57" s="436"/>
      <c r="F57" s="172"/>
      <c r="G57" s="173"/>
      <c r="H57" s="164" t="s">
        <v>281</v>
      </c>
      <c r="I57" s="140">
        <f>IF(VHP!D10&gt;0,VHP!D10,VHP!D10*-1)</f>
        <v>214797048.47999999</v>
      </c>
      <c r="J57" s="116" t="s">
        <v>277</v>
      </c>
      <c r="K57" s="178">
        <f>IF(ACT!C68&gt;0,ACT!C68,ACT!C68*-1)</f>
        <v>214797048.48000002</v>
      </c>
      <c r="L57" s="141">
        <f t="shared" si="4"/>
        <v>0</v>
      </c>
      <c r="M57" s="201" t="s">
        <v>155</v>
      </c>
    </row>
    <row r="58" spans="1:13" x14ac:dyDescent="0.2">
      <c r="A58" s="97" t="s">
        <v>68</v>
      </c>
      <c r="B58" s="245" t="s">
        <v>205</v>
      </c>
      <c r="C58" s="164" t="s">
        <v>281</v>
      </c>
      <c r="D58" s="117">
        <f>IF(VHP!D29&gt;0,VHP!D29,VHP!D29*-1)</f>
        <v>214797048.47999999</v>
      </c>
      <c r="E58" s="172"/>
      <c r="F58" s="172"/>
      <c r="G58" s="172"/>
      <c r="H58" s="444"/>
      <c r="I58" s="445"/>
      <c r="J58" s="116" t="s">
        <v>267</v>
      </c>
      <c r="K58" s="140">
        <f>IF(ESF!F36&gt;0,ESF!F36,ESF!F36*-1)</f>
        <v>214797048.47999999</v>
      </c>
      <c r="L58" s="141">
        <f>ROUND((D58-K58),2)</f>
        <v>0</v>
      </c>
      <c r="M58" s="205" t="s">
        <v>205</v>
      </c>
    </row>
    <row r="59" spans="1:13" ht="12" thickBot="1" x14ac:dyDescent="0.25">
      <c r="A59" s="89"/>
      <c r="B59" s="246" t="s">
        <v>205</v>
      </c>
      <c r="C59" s="167" t="s">
        <v>281</v>
      </c>
      <c r="D59" s="168">
        <f>IF(VHP!D29&gt;0,VHP!D29,VHP!D29*-1)</f>
        <v>214797048.47999999</v>
      </c>
      <c r="E59" s="172"/>
      <c r="F59" s="172"/>
      <c r="G59" s="172"/>
      <c r="H59" s="438"/>
      <c r="I59" s="446"/>
      <c r="J59" s="169" t="s">
        <v>278</v>
      </c>
      <c r="K59" s="178">
        <f>IF(ACT!C68&gt;0,ACT!C68,ACT!C68*-1)</f>
        <v>214797048.48000002</v>
      </c>
      <c r="L59" s="179">
        <f>ROUND((D59-K59),2)</f>
        <v>0</v>
      </c>
      <c r="M59" s="200" t="s">
        <v>205</v>
      </c>
    </row>
    <row r="60" spans="1:13" ht="12" thickBot="1" x14ac:dyDescent="0.25">
      <c r="A60" s="92" t="s">
        <v>72</v>
      </c>
      <c r="B60" s="238" t="s">
        <v>161</v>
      </c>
      <c r="C60" s="110" t="s">
        <v>283</v>
      </c>
      <c r="D60" s="160">
        <f>IF(CSF!$B5&gt;0,CSF!$B5,CSF!$C5)</f>
        <v>150534485.06999999</v>
      </c>
      <c r="E60" s="112" t="s">
        <v>269</v>
      </c>
      <c r="F60" s="160">
        <f>IF(EFE!B61&gt;0,EFE!B61,EFE!B61*-1)</f>
        <v>150534485.0699999</v>
      </c>
      <c r="G60" s="124">
        <f>ROUND(D60-F60,2)</f>
        <v>0</v>
      </c>
      <c r="H60" s="432"/>
      <c r="I60" s="433"/>
      <c r="J60" s="433"/>
      <c r="K60" s="433"/>
      <c r="L60" s="434"/>
      <c r="M60" s="206" t="s">
        <v>161</v>
      </c>
    </row>
    <row r="61" spans="1:13" x14ac:dyDescent="0.2">
      <c r="A61" s="90" t="s">
        <v>75</v>
      </c>
      <c r="B61" s="239" t="s">
        <v>161</v>
      </c>
      <c r="C61" s="131" t="s">
        <v>283</v>
      </c>
      <c r="D61" s="161">
        <f>IF(CSF!$B5&gt;0,CSF!$B5,CSF!$C5)</f>
        <v>150534485.06999999</v>
      </c>
      <c r="E61" s="132" t="s">
        <v>268</v>
      </c>
      <c r="F61" s="161">
        <f>IF(EAA!F5&gt;0,EAA!F5,EAA!F5*-1)</f>
        <v>150534485.0699999</v>
      </c>
      <c r="G61" s="130">
        <f>ROUND(D61-F61,2)</f>
        <v>0</v>
      </c>
      <c r="H61" s="435"/>
      <c r="I61" s="436"/>
      <c r="J61" s="436"/>
      <c r="K61" s="436"/>
      <c r="L61" s="437"/>
      <c r="M61" s="207" t="s">
        <v>161</v>
      </c>
    </row>
    <row r="62" spans="1:13" x14ac:dyDescent="0.2">
      <c r="A62" s="93"/>
      <c r="B62" s="219" t="s">
        <v>163</v>
      </c>
      <c r="C62" s="164" t="s">
        <v>283</v>
      </c>
      <c r="D62" s="165">
        <f>IF(CSF!$B6&gt;0,CSF!$B6,CSF!$C6)</f>
        <v>13284226.4</v>
      </c>
      <c r="E62" s="116" t="s">
        <v>268</v>
      </c>
      <c r="F62" s="165">
        <f>IF(EAA!F6&gt;0,EAA!F6,EAA!F6*-1)</f>
        <v>13284226.399999894</v>
      </c>
      <c r="G62" s="138">
        <f>ROUND(D62-F62,2)</f>
        <v>0</v>
      </c>
      <c r="H62" s="435"/>
      <c r="I62" s="436"/>
      <c r="J62" s="436"/>
      <c r="K62" s="436"/>
      <c r="L62" s="437"/>
      <c r="M62" s="208" t="s">
        <v>163</v>
      </c>
    </row>
    <row r="63" spans="1:13" x14ac:dyDescent="0.2">
      <c r="A63" s="93"/>
      <c r="B63" s="219" t="s">
        <v>165</v>
      </c>
      <c r="C63" s="164" t="s">
        <v>283</v>
      </c>
      <c r="D63" s="165">
        <f>IF(CSF!$B7&gt;0,CSF!$B7,CSF!$C7)</f>
        <v>21033507.890000001</v>
      </c>
      <c r="E63" s="116" t="s">
        <v>268</v>
      </c>
      <c r="F63" s="165">
        <f>IF(EAA!F7&gt;0,EAA!F7,EAA!F7*-1)</f>
        <v>21033507.890000004</v>
      </c>
      <c r="G63" s="138">
        <f>ROUND(D63-F63,2)</f>
        <v>0</v>
      </c>
      <c r="H63" s="435"/>
      <c r="I63" s="436"/>
      <c r="J63" s="436"/>
      <c r="K63" s="436"/>
      <c r="L63" s="437"/>
      <c r="M63" s="208" t="s">
        <v>165</v>
      </c>
    </row>
    <row r="64" spans="1:13" x14ac:dyDescent="0.2">
      <c r="A64" s="93"/>
      <c r="B64" s="219" t="s">
        <v>167</v>
      </c>
      <c r="C64" s="164" t="s">
        <v>283</v>
      </c>
      <c r="D64" s="165">
        <f>IF(CSF!$B8&gt;0,CSF!$B8,CSF!$C8)</f>
        <v>0</v>
      </c>
      <c r="E64" s="116" t="s">
        <v>268</v>
      </c>
      <c r="F64" s="165">
        <f>IF(EAA!F8&gt;0,EAA!F8,EAA!F8*-1)</f>
        <v>0</v>
      </c>
      <c r="G64" s="138">
        <f t="shared" ref="G64:G76" si="5">ROUND(D64-F64,2)</f>
        <v>0</v>
      </c>
      <c r="H64" s="435"/>
      <c r="I64" s="436"/>
      <c r="J64" s="436"/>
      <c r="K64" s="436"/>
      <c r="L64" s="437"/>
      <c r="M64" s="208" t="s">
        <v>167</v>
      </c>
    </row>
    <row r="65" spans="1:13" x14ac:dyDescent="0.2">
      <c r="A65" s="93"/>
      <c r="B65" s="219" t="s">
        <v>169</v>
      </c>
      <c r="C65" s="164" t="s">
        <v>283</v>
      </c>
      <c r="D65" s="165">
        <f>IF(CSF!$B9&gt;0,CSF!$B9,CSF!$C9)</f>
        <v>0</v>
      </c>
      <c r="E65" s="116" t="s">
        <v>268</v>
      </c>
      <c r="F65" s="165">
        <f>IF(EAA!F9&gt;0,EAA!F9,EAA!F9*-1)</f>
        <v>0</v>
      </c>
      <c r="G65" s="138">
        <f t="shared" si="5"/>
        <v>0</v>
      </c>
      <c r="H65" s="435"/>
      <c r="I65" s="436"/>
      <c r="J65" s="436"/>
      <c r="K65" s="436"/>
      <c r="L65" s="437"/>
      <c r="M65" s="208" t="s">
        <v>169</v>
      </c>
    </row>
    <row r="66" spans="1:13" ht="22.5" x14ac:dyDescent="0.2">
      <c r="A66" s="93"/>
      <c r="B66" s="219" t="s">
        <v>171</v>
      </c>
      <c r="C66" s="164" t="s">
        <v>283</v>
      </c>
      <c r="D66" s="165">
        <f>IF(CSF!$B10&gt;0,CSF!$B10,CSF!$C10)</f>
        <v>0</v>
      </c>
      <c r="E66" s="116" t="s">
        <v>268</v>
      </c>
      <c r="F66" s="165">
        <f>IF(EAA!F10&gt;0,EAA!F10,EAA!F10*-1)</f>
        <v>0</v>
      </c>
      <c r="G66" s="138">
        <f t="shared" si="5"/>
        <v>0</v>
      </c>
      <c r="H66" s="435"/>
      <c r="I66" s="436"/>
      <c r="J66" s="436"/>
      <c r="K66" s="436"/>
      <c r="L66" s="437"/>
      <c r="M66" s="208" t="s">
        <v>171</v>
      </c>
    </row>
    <row r="67" spans="1:13" x14ac:dyDescent="0.2">
      <c r="A67" s="93"/>
      <c r="B67" s="219" t="s">
        <v>173</v>
      </c>
      <c r="C67" s="164" t="s">
        <v>283</v>
      </c>
      <c r="D67" s="165">
        <f>IF(CSF!$B11&gt;0,CSF!$B11,CSF!$C11)</f>
        <v>0</v>
      </c>
      <c r="E67" s="116" t="s">
        <v>268</v>
      </c>
      <c r="F67" s="165">
        <f>IF(EAA!F11&gt;0,EAA!F11,EAA!F11*-1)</f>
        <v>0</v>
      </c>
      <c r="G67" s="138">
        <f t="shared" si="5"/>
        <v>0</v>
      </c>
      <c r="H67" s="435"/>
      <c r="I67" s="436"/>
      <c r="J67" s="436"/>
      <c r="K67" s="436"/>
      <c r="L67" s="437"/>
      <c r="M67" s="208" t="s">
        <v>173</v>
      </c>
    </row>
    <row r="68" spans="1:13" x14ac:dyDescent="0.2">
      <c r="A68" s="93"/>
      <c r="B68" s="219" t="s">
        <v>179</v>
      </c>
      <c r="C68" s="164" t="s">
        <v>283</v>
      </c>
      <c r="D68" s="165">
        <f>IF(CSF!$B14&gt;0,CSF!$B14,CSF!$C14)</f>
        <v>0</v>
      </c>
      <c r="E68" s="116" t="s">
        <v>268</v>
      </c>
      <c r="F68" s="165">
        <f>IF(EAA!F13&gt;0,EAA!F13,EAA!F13*-1)</f>
        <v>0</v>
      </c>
      <c r="G68" s="138">
        <f t="shared" si="5"/>
        <v>0</v>
      </c>
      <c r="H68" s="435"/>
      <c r="I68" s="436"/>
      <c r="J68" s="436"/>
      <c r="K68" s="436"/>
      <c r="L68" s="437"/>
      <c r="M68" s="208" t="s">
        <v>179</v>
      </c>
    </row>
    <row r="69" spans="1:13" ht="22.5" x14ac:dyDescent="0.2">
      <c r="A69" s="93"/>
      <c r="B69" s="219" t="s">
        <v>181</v>
      </c>
      <c r="C69" s="164" t="s">
        <v>283</v>
      </c>
      <c r="D69" s="165">
        <f>IF(CSF!$B15&gt;0,CSF!$B15,CSF!$C15)</f>
        <v>0</v>
      </c>
      <c r="E69" s="116" t="s">
        <v>268</v>
      </c>
      <c r="F69" s="165">
        <f>IF(EAA!F14&gt;0,EAA!F14,EAA!F14*-1)</f>
        <v>0</v>
      </c>
      <c r="G69" s="138">
        <f t="shared" si="5"/>
        <v>0</v>
      </c>
      <c r="H69" s="435"/>
      <c r="I69" s="436"/>
      <c r="J69" s="436"/>
      <c r="K69" s="436"/>
      <c r="L69" s="437"/>
      <c r="M69" s="208" t="s">
        <v>181</v>
      </c>
    </row>
    <row r="70" spans="1:13" ht="22.5" x14ac:dyDescent="0.2">
      <c r="A70" s="93"/>
      <c r="B70" s="219" t="s">
        <v>183</v>
      </c>
      <c r="C70" s="164" t="s">
        <v>283</v>
      </c>
      <c r="D70" s="165">
        <f>IF(CSF!$B16&gt;0,CSF!$B16,CSF!$C16)</f>
        <v>125003729.69</v>
      </c>
      <c r="E70" s="116" t="s">
        <v>268</v>
      </c>
      <c r="F70" s="165">
        <f>IF(EAA!F15&gt;0,EAA!F15,EAA!F15*-1)</f>
        <v>125003729.69000006</v>
      </c>
      <c r="G70" s="138">
        <f t="shared" si="5"/>
        <v>0</v>
      </c>
      <c r="H70" s="435"/>
      <c r="I70" s="436"/>
      <c r="J70" s="436"/>
      <c r="K70" s="436"/>
      <c r="L70" s="437"/>
      <c r="M70" s="208" t="s">
        <v>183</v>
      </c>
    </row>
    <row r="71" spans="1:13" x14ac:dyDescent="0.2">
      <c r="A71" s="93"/>
      <c r="B71" s="219" t="s">
        <v>185</v>
      </c>
      <c r="C71" s="164" t="s">
        <v>283</v>
      </c>
      <c r="D71" s="165">
        <f>IF(CSF!$B17&gt;0,CSF!$B17,CSF!$C17)</f>
        <v>23268439.77</v>
      </c>
      <c r="E71" s="116" t="s">
        <v>268</v>
      </c>
      <c r="F71" s="165">
        <f>IF(EAA!F16&gt;0,EAA!F16,EAA!F16*-1)</f>
        <v>23268439.769999981</v>
      </c>
      <c r="G71" s="138">
        <f t="shared" si="5"/>
        <v>0</v>
      </c>
      <c r="H71" s="435"/>
      <c r="I71" s="436"/>
      <c r="J71" s="436"/>
      <c r="K71" s="436"/>
      <c r="L71" s="437"/>
      <c r="M71" s="208" t="s">
        <v>185</v>
      </c>
    </row>
    <row r="72" spans="1:13" x14ac:dyDescent="0.2">
      <c r="A72" s="93"/>
      <c r="B72" s="219" t="s">
        <v>187</v>
      </c>
      <c r="C72" s="164" t="s">
        <v>283</v>
      </c>
      <c r="D72" s="165">
        <f>IF(CSF!$B18&gt;0,CSF!$B18,CSF!$C18)</f>
        <v>0</v>
      </c>
      <c r="E72" s="116" t="s">
        <v>268</v>
      </c>
      <c r="F72" s="165">
        <f>IF(EAA!F17&gt;0,EAA!F17,EAA!F17*-1)</f>
        <v>0</v>
      </c>
      <c r="G72" s="138">
        <f t="shared" si="5"/>
        <v>0</v>
      </c>
      <c r="H72" s="435"/>
      <c r="I72" s="436"/>
      <c r="J72" s="436"/>
      <c r="K72" s="436"/>
      <c r="L72" s="437"/>
      <c r="M72" s="208" t="s">
        <v>187</v>
      </c>
    </row>
    <row r="73" spans="1:13" ht="22.5" x14ac:dyDescent="0.2">
      <c r="A73" s="93"/>
      <c r="B73" s="219" t="s">
        <v>189</v>
      </c>
      <c r="C73" s="164" t="s">
        <v>283</v>
      </c>
      <c r="D73" s="165">
        <f>IF(CSF!$B19&gt;0,CSF!$B19,CSF!$C19)</f>
        <v>0</v>
      </c>
      <c r="E73" s="116" t="s">
        <v>268</v>
      </c>
      <c r="F73" s="165">
        <f>IF(EAA!F18&gt;0,EAA!F18,EAA!F18*-1)</f>
        <v>0</v>
      </c>
      <c r="G73" s="138">
        <f t="shared" si="5"/>
        <v>0</v>
      </c>
      <c r="H73" s="435"/>
      <c r="I73" s="436"/>
      <c r="J73" s="436"/>
      <c r="K73" s="436"/>
      <c r="L73" s="437"/>
      <c r="M73" s="208" t="s">
        <v>189</v>
      </c>
    </row>
    <row r="74" spans="1:13" x14ac:dyDescent="0.2">
      <c r="A74" s="93"/>
      <c r="B74" s="219" t="s">
        <v>191</v>
      </c>
      <c r="C74" s="164" t="s">
        <v>283</v>
      </c>
      <c r="D74" s="165">
        <f>IF(CSF!$B20&gt;0,CSF!$B20,CSF!$C20)</f>
        <v>0</v>
      </c>
      <c r="E74" s="116" t="s">
        <v>268</v>
      </c>
      <c r="F74" s="165">
        <f>IF(EAA!F19&gt;0,EAA!F19,EAA!F19*-1)</f>
        <v>0</v>
      </c>
      <c r="G74" s="138">
        <f t="shared" si="5"/>
        <v>0</v>
      </c>
      <c r="H74" s="435"/>
      <c r="I74" s="436"/>
      <c r="J74" s="436"/>
      <c r="K74" s="436"/>
      <c r="L74" s="437"/>
      <c r="M74" s="208" t="s">
        <v>191</v>
      </c>
    </row>
    <row r="75" spans="1:13" ht="22.5" x14ac:dyDescent="0.2">
      <c r="A75" s="93"/>
      <c r="B75" s="219" t="s">
        <v>193</v>
      </c>
      <c r="C75" s="164" t="s">
        <v>283</v>
      </c>
      <c r="D75" s="165">
        <f>IF(CSF!$B21&gt;0,CSF!$B21,CSF!$C21)</f>
        <v>0</v>
      </c>
      <c r="E75" s="116" t="s">
        <v>268</v>
      </c>
      <c r="F75" s="165">
        <f>IF(EAA!F20&gt;0,EAA!F20,EAA!F20*-1)</f>
        <v>0</v>
      </c>
      <c r="G75" s="138">
        <f t="shared" si="5"/>
        <v>0</v>
      </c>
      <c r="H75" s="435"/>
      <c r="I75" s="436"/>
      <c r="J75" s="436"/>
      <c r="K75" s="436"/>
      <c r="L75" s="437"/>
      <c r="M75" s="208" t="s">
        <v>193</v>
      </c>
    </row>
    <row r="76" spans="1:13" ht="12" thickBot="1" x14ac:dyDescent="0.25">
      <c r="A76" s="91"/>
      <c r="B76" s="240" t="s">
        <v>194</v>
      </c>
      <c r="C76" s="159" t="s">
        <v>283</v>
      </c>
      <c r="D76" s="166">
        <f>IF(CSF!$B22&gt;0,CSF!$B22,CSF!$C22)</f>
        <v>0</v>
      </c>
      <c r="E76" s="148" t="s">
        <v>268</v>
      </c>
      <c r="F76" s="166">
        <f>IF(EAA!F21&gt;0,EAA!F21,EAA!F21*-1)</f>
        <v>0</v>
      </c>
      <c r="G76" s="146">
        <f t="shared" si="5"/>
        <v>0</v>
      </c>
      <c r="H76" s="435"/>
      <c r="I76" s="436"/>
      <c r="J76" s="436"/>
      <c r="K76" s="436"/>
      <c r="L76" s="437"/>
      <c r="M76" s="209" t="s">
        <v>194</v>
      </c>
    </row>
    <row r="77" spans="1:13" x14ac:dyDescent="0.2">
      <c r="A77" s="90" t="s">
        <v>78</v>
      </c>
      <c r="B77" s="224" t="s">
        <v>206</v>
      </c>
      <c r="C77" s="131" t="s">
        <v>283</v>
      </c>
      <c r="D77" s="161">
        <f>IF(CSF!$B53&gt;0,CSF!$B53,CSF!$C53)</f>
        <v>0</v>
      </c>
      <c r="E77" s="132" t="s">
        <v>281</v>
      </c>
      <c r="F77" s="183">
        <f>IF(VHP!D30&gt;0,VHP!D30,VHP!D30*-1)</f>
        <v>0</v>
      </c>
      <c r="G77" s="130">
        <f t="shared" ref="G77:G82" si="6">ROUND(D77-F77,2)</f>
        <v>0</v>
      </c>
      <c r="H77" s="435"/>
      <c r="I77" s="436"/>
      <c r="J77" s="436"/>
      <c r="K77" s="436"/>
      <c r="L77" s="437"/>
      <c r="M77" s="199" t="s">
        <v>206</v>
      </c>
    </row>
    <row r="78" spans="1:13" x14ac:dyDescent="0.2">
      <c r="A78" s="93"/>
      <c r="B78" s="217" t="s">
        <v>207</v>
      </c>
      <c r="C78" s="164" t="s">
        <v>283</v>
      </c>
      <c r="D78" s="165">
        <f>IF(CSF!$B54&gt;0,CSF!$B54,CSF!$C54)</f>
        <v>0</v>
      </c>
      <c r="E78" s="116" t="s">
        <v>281</v>
      </c>
      <c r="F78" s="183">
        <f>IF(VHP!D31&gt;0,VHP!D31,VHP!D31*-1)</f>
        <v>0</v>
      </c>
      <c r="G78" s="138">
        <f t="shared" si="6"/>
        <v>0</v>
      </c>
      <c r="H78" s="435"/>
      <c r="I78" s="436"/>
      <c r="J78" s="436"/>
      <c r="K78" s="436"/>
      <c r="L78" s="437"/>
      <c r="M78" s="187" t="s">
        <v>207</v>
      </c>
    </row>
    <row r="79" spans="1:13" ht="23.25" thickBot="1" x14ac:dyDescent="0.25">
      <c r="A79" s="91"/>
      <c r="B79" s="234" t="s">
        <v>208</v>
      </c>
      <c r="C79" s="159" t="s">
        <v>283</v>
      </c>
      <c r="D79" s="166">
        <f>IF(CSF!$B55&gt;0,CSF!$B55,CSF!$C55)</f>
        <v>0</v>
      </c>
      <c r="E79" s="148" t="s">
        <v>281</v>
      </c>
      <c r="F79" s="183">
        <f>IF(VHP!D32&gt;0,VHP!D32,VHP!D32*-1)</f>
        <v>0</v>
      </c>
      <c r="G79" s="146">
        <f t="shared" si="6"/>
        <v>0</v>
      </c>
      <c r="H79" s="435"/>
      <c r="I79" s="436"/>
      <c r="J79" s="436"/>
      <c r="K79" s="436"/>
      <c r="L79" s="437"/>
      <c r="M79" s="200" t="s">
        <v>208</v>
      </c>
    </row>
    <row r="80" spans="1:13" ht="12" thickBot="1" x14ac:dyDescent="0.25">
      <c r="A80" s="92" t="s">
        <v>81</v>
      </c>
      <c r="B80" s="223" t="s">
        <v>155</v>
      </c>
      <c r="C80" s="110" t="s">
        <v>283</v>
      </c>
      <c r="D80" s="160">
        <f>IF(CSF!$B51&gt;0,CSF!$B51,CSF!$C51)</f>
        <v>9061933.4800000004</v>
      </c>
      <c r="E80" s="112" t="s">
        <v>281</v>
      </c>
      <c r="F80" s="160">
        <f>IF((VHP!D28+VHP!D29)&gt;0,VHP!D28+VHP!D29,(VHP!D28+VHP!D29)*-1)</f>
        <v>9061933.4799999893</v>
      </c>
      <c r="G80" s="124">
        <f t="shared" si="6"/>
        <v>0</v>
      </c>
      <c r="H80" s="435"/>
      <c r="I80" s="436"/>
      <c r="J80" s="436"/>
      <c r="K80" s="436"/>
      <c r="L80" s="437"/>
      <c r="M80" s="188" t="s">
        <v>155</v>
      </c>
    </row>
    <row r="81" spans="1:13" ht="23.25" thickBot="1" x14ac:dyDescent="0.25">
      <c r="A81" s="92" t="s">
        <v>83</v>
      </c>
      <c r="B81" s="223" t="s">
        <v>238</v>
      </c>
      <c r="C81" s="110" t="s">
        <v>269</v>
      </c>
      <c r="D81" s="121">
        <f>IF(EFE!B61&gt;0,EFE!B61,EFE!B61*-1)</f>
        <v>150534485.0699999</v>
      </c>
      <c r="E81" s="112" t="s">
        <v>283</v>
      </c>
      <c r="F81" s="160">
        <f>IF(CSF!$B5&gt;0,CSF!$B5,CSF!$C5)</f>
        <v>150534485.06999999</v>
      </c>
      <c r="G81" s="124">
        <f t="shared" si="6"/>
        <v>0</v>
      </c>
      <c r="H81" s="438"/>
      <c r="I81" s="439"/>
      <c r="J81" s="439"/>
      <c r="K81" s="439"/>
      <c r="L81" s="440"/>
      <c r="M81" s="188" t="s">
        <v>238</v>
      </c>
    </row>
    <row r="82" spans="1:13" ht="23.25" thickBot="1" x14ac:dyDescent="0.25">
      <c r="A82" s="92" t="s">
        <v>86</v>
      </c>
      <c r="B82" s="223" t="s">
        <v>240</v>
      </c>
      <c r="C82" s="110" t="s">
        <v>269</v>
      </c>
      <c r="D82" s="121">
        <f>IF(EFE!B65&gt;0,EFE!B65,EFE!B65*-1)</f>
        <v>399641566.11000001</v>
      </c>
      <c r="E82" s="112" t="s">
        <v>267</v>
      </c>
      <c r="F82" s="160">
        <f>IF(ESF!B5&gt;0,ESF!B5,ESF!B5*-1)</f>
        <v>399641566.11000001</v>
      </c>
      <c r="G82" s="124">
        <f t="shared" si="6"/>
        <v>0</v>
      </c>
      <c r="H82" s="110" t="s">
        <v>269</v>
      </c>
      <c r="I82" s="111">
        <f>IF(EFE!C65&gt;0,EFE!C65,EFE!C65*-1)</f>
        <v>249107081.03999999</v>
      </c>
      <c r="J82" s="112" t="s">
        <v>267</v>
      </c>
      <c r="K82" s="111">
        <f>IF(ESF!C5&gt;0,ESF!C5,ESF!C5*-1)</f>
        <v>249107081.03999999</v>
      </c>
      <c r="L82" s="113">
        <f t="shared" ref="L82:L99" si="7">ROUND(I82-K82,2)</f>
        <v>0</v>
      </c>
      <c r="M82" s="188" t="s">
        <v>240</v>
      </c>
    </row>
    <row r="83" spans="1:13" ht="23.25" thickBot="1" x14ac:dyDescent="0.25">
      <c r="A83" s="92" t="s">
        <v>89</v>
      </c>
      <c r="B83" s="223" t="s">
        <v>239</v>
      </c>
      <c r="C83" s="180" t="s">
        <v>269</v>
      </c>
      <c r="D83" s="121">
        <f>IF(EFE!B63&gt;0,EFE!B63,EFE!B63*-1)</f>
        <v>249107081.03999999</v>
      </c>
      <c r="E83" s="447"/>
      <c r="F83" s="442"/>
      <c r="G83" s="442"/>
      <c r="H83" s="442"/>
      <c r="I83" s="448"/>
      <c r="J83" s="112" t="s">
        <v>267</v>
      </c>
      <c r="K83" s="181">
        <f>IF(ESF!C5&gt;0,ESF!C5,ESF!C5*-1)</f>
        <v>249107081.03999999</v>
      </c>
      <c r="L83" s="113">
        <f>ROUND(D83-K83,2)</f>
        <v>0</v>
      </c>
      <c r="M83" s="188" t="s">
        <v>239</v>
      </c>
    </row>
    <row r="84" spans="1:13" x14ac:dyDescent="0.2">
      <c r="A84" s="90" t="s">
        <v>91</v>
      </c>
      <c r="B84" s="241" t="s">
        <v>161</v>
      </c>
      <c r="C84" s="131" t="s">
        <v>268</v>
      </c>
      <c r="D84" s="250">
        <f>IF(EAA!E5&gt;0,EAA!E5,EAA!E5*-1)</f>
        <v>399641566.1099999</v>
      </c>
      <c r="E84" s="132" t="s">
        <v>267</v>
      </c>
      <c r="F84" s="252">
        <f>IF(ESF!B5&gt;0,ESF!B5,ESF!B5*-1)</f>
        <v>399641566.11000001</v>
      </c>
      <c r="G84" s="130">
        <f t="shared" ref="G84:G99" si="8">ROUND(D84-F84,2)</f>
        <v>0</v>
      </c>
      <c r="H84" s="131" t="s">
        <v>268</v>
      </c>
      <c r="I84" s="105">
        <f>IF(EAA!B5&gt;0,EAA!B5,EAA!B5*-1)</f>
        <v>249107081.03999999</v>
      </c>
      <c r="J84" s="132" t="s">
        <v>267</v>
      </c>
      <c r="K84" s="133">
        <f>IF(ESF!C5&gt;0,ESF!C5,ESF!C5*-1)</f>
        <v>249107081.03999999</v>
      </c>
      <c r="L84" s="134">
        <f t="shared" si="7"/>
        <v>0</v>
      </c>
      <c r="M84" s="210" t="s">
        <v>161</v>
      </c>
    </row>
    <row r="85" spans="1:13" x14ac:dyDescent="0.2">
      <c r="A85" s="93"/>
      <c r="B85" s="220" t="s">
        <v>163</v>
      </c>
      <c r="C85" s="164" t="s">
        <v>268</v>
      </c>
      <c r="D85" s="117">
        <f>IF(EAA!E6&gt;0,EAA!E6,EAA!E6*-1)</f>
        <v>27152165.609999895</v>
      </c>
      <c r="E85" s="116" t="s">
        <v>267</v>
      </c>
      <c r="F85" s="165">
        <f>IF(ESF!B6&gt;0,ESF!B6,ESF!B6*-1)</f>
        <v>27152165.609999999</v>
      </c>
      <c r="G85" s="138">
        <f t="shared" si="8"/>
        <v>0</v>
      </c>
      <c r="H85" s="164" t="s">
        <v>268</v>
      </c>
      <c r="I85" s="140">
        <f>IF(EAA!B6&gt;0,EAA!B6,EAA!B6*-1)</f>
        <v>13867939.210000001</v>
      </c>
      <c r="J85" s="116" t="s">
        <v>267</v>
      </c>
      <c r="K85" s="140">
        <f>IF(ESF!C6&gt;0,ESF!C6,ESF!C6*-1)</f>
        <v>13867939.210000001</v>
      </c>
      <c r="L85" s="141">
        <f t="shared" si="7"/>
        <v>0</v>
      </c>
      <c r="M85" s="211" t="s">
        <v>163</v>
      </c>
    </row>
    <row r="86" spans="1:13" x14ac:dyDescent="0.2">
      <c r="A86" s="93"/>
      <c r="B86" s="220" t="s">
        <v>165</v>
      </c>
      <c r="C86" s="164" t="s">
        <v>268</v>
      </c>
      <c r="D86" s="117">
        <f>IF(EAA!E7&gt;0,EAA!E7,EAA!E7*-1)</f>
        <v>19878642.619999994</v>
      </c>
      <c r="E86" s="116" t="s">
        <v>267</v>
      </c>
      <c r="F86" s="165">
        <f>IF(ESF!B7&gt;0,ESF!B7,ESF!B7*-1)</f>
        <v>19878642.620000001</v>
      </c>
      <c r="G86" s="138">
        <f t="shared" si="8"/>
        <v>0</v>
      </c>
      <c r="H86" s="164" t="s">
        <v>268</v>
      </c>
      <c r="I86" s="140">
        <f>IF(EAA!B7&gt;0,EAA!B7,EAA!B7*-1)</f>
        <v>40912150.509999998</v>
      </c>
      <c r="J86" s="116" t="s">
        <v>267</v>
      </c>
      <c r="K86" s="140">
        <f>IF(ESF!C7&gt;0,ESF!C7,ESF!C7*-1)</f>
        <v>40912150.509999998</v>
      </c>
      <c r="L86" s="141">
        <f t="shared" si="7"/>
        <v>0</v>
      </c>
      <c r="M86" s="211" t="s">
        <v>165</v>
      </c>
    </row>
    <row r="87" spans="1:13" x14ac:dyDescent="0.2">
      <c r="A87" s="93"/>
      <c r="B87" s="220" t="s">
        <v>167</v>
      </c>
      <c r="C87" s="164" t="s">
        <v>268</v>
      </c>
      <c r="D87" s="117">
        <f>IF(EAA!E8&gt;0,EAA!E8,EAA!E8*-1)</f>
        <v>0</v>
      </c>
      <c r="E87" s="116" t="s">
        <v>267</v>
      </c>
      <c r="F87" s="165">
        <f>IF(ESF!B8&gt;0,ESF!B8,ESF!B8*-1)</f>
        <v>0</v>
      </c>
      <c r="G87" s="138">
        <f t="shared" si="8"/>
        <v>0</v>
      </c>
      <c r="H87" s="164" t="s">
        <v>268</v>
      </c>
      <c r="I87" s="140">
        <f>IF(EAA!B8&gt;0,EAA!B8,EAA!B8*-1)</f>
        <v>0</v>
      </c>
      <c r="J87" s="116" t="s">
        <v>267</v>
      </c>
      <c r="K87" s="140">
        <f>IF(ESF!C8&gt;0,ESF!C8,ESF!C8*-1)</f>
        <v>0</v>
      </c>
      <c r="L87" s="141">
        <f t="shared" si="7"/>
        <v>0</v>
      </c>
      <c r="M87" s="211" t="s">
        <v>167</v>
      </c>
    </row>
    <row r="88" spans="1:13" x14ac:dyDescent="0.2">
      <c r="A88" s="93"/>
      <c r="B88" s="220" t="s">
        <v>169</v>
      </c>
      <c r="C88" s="164" t="s">
        <v>268</v>
      </c>
      <c r="D88" s="117">
        <f>IF(EAA!E9&gt;0,EAA!E9,EAA!E9*-1)</f>
        <v>0</v>
      </c>
      <c r="E88" s="116" t="s">
        <v>267</v>
      </c>
      <c r="F88" s="165">
        <f>IF(ESF!B9&gt;0,ESF!B9,ESF!B9*-1)</f>
        <v>0</v>
      </c>
      <c r="G88" s="138">
        <f t="shared" si="8"/>
        <v>0</v>
      </c>
      <c r="H88" s="164" t="s">
        <v>268</v>
      </c>
      <c r="I88" s="140">
        <f>IF(EAA!B9&gt;0,EAA!B9,EAA!B9*-1)</f>
        <v>0</v>
      </c>
      <c r="J88" s="116" t="s">
        <v>267</v>
      </c>
      <c r="K88" s="140">
        <f>IF(ESF!C9&gt;0,ESF!C9,ESF!C9*-1)</f>
        <v>0</v>
      </c>
      <c r="L88" s="141">
        <f t="shared" si="7"/>
        <v>0</v>
      </c>
      <c r="M88" s="211" t="s">
        <v>169</v>
      </c>
    </row>
    <row r="89" spans="1:13" ht="22.5" x14ac:dyDescent="0.2">
      <c r="A89" s="93"/>
      <c r="B89" s="220" t="s">
        <v>171</v>
      </c>
      <c r="C89" s="164" t="s">
        <v>268</v>
      </c>
      <c r="D89" s="117">
        <f>IF(EAA!E10&gt;0,EAA!E10,EAA!E10*-1)</f>
        <v>0</v>
      </c>
      <c r="E89" s="116" t="s">
        <v>267</v>
      </c>
      <c r="F89" s="165">
        <f>IF(ESF!B10&gt;0,ESF!B10,ESF!B10*-1)</f>
        <v>0</v>
      </c>
      <c r="G89" s="138">
        <f t="shared" si="8"/>
        <v>0</v>
      </c>
      <c r="H89" s="164" t="s">
        <v>268</v>
      </c>
      <c r="I89" s="140">
        <f>IF(EAA!B10&gt;0,EAA!B10,EAA!B10*-1)</f>
        <v>0</v>
      </c>
      <c r="J89" s="116" t="s">
        <v>267</v>
      </c>
      <c r="K89" s="140">
        <f>IF(ESF!C10&gt;0,ESF!C10,ESF!C10*-1)</f>
        <v>0</v>
      </c>
      <c r="L89" s="141">
        <f t="shared" si="7"/>
        <v>0</v>
      </c>
      <c r="M89" s="211" t="s">
        <v>171</v>
      </c>
    </row>
    <row r="90" spans="1:13" x14ac:dyDescent="0.2">
      <c r="A90" s="93"/>
      <c r="B90" s="220" t="s">
        <v>173</v>
      </c>
      <c r="C90" s="164" t="s">
        <v>268</v>
      </c>
      <c r="D90" s="117">
        <f>IF(EAA!E11&gt;0,EAA!E11,EAA!E11*-1)</f>
        <v>16980</v>
      </c>
      <c r="E90" s="116" t="s">
        <v>267</v>
      </c>
      <c r="F90" s="165">
        <f>IF(ESF!B11&gt;0,ESF!B11,ESF!B11*-1)</f>
        <v>16980</v>
      </c>
      <c r="G90" s="138">
        <f t="shared" si="8"/>
        <v>0</v>
      </c>
      <c r="H90" s="164" t="s">
        <v>268</v>
      </c>
      <c r="I90" s="140">
        <f>IF(EAA!B11&gt;0,EAA!B11,EAA!B11*-1)</f>
        <v>16980</v>
      </c>
      <c r="J90" s="116" t="s">
        <v>267</v>
      </c>
      <c r="K90" s="140">
        <f>IF(ESF!C11&gt;0,ESF!C11,ESF!C11*-1)</f>
        <v>16980</v>
      </c>
      <c r="L90" s="141">
        <f t="shared" si="7"/>
        <v>0</v>
      </c>
      <c r="M90" s="211" t="s">
        <v>173</v>
      </c>
    </row>
    <row r="91" spans="1:13" x14ac:dyDescent="0.2">
      <c r="A91" s="93"/>
      <c r="B91" s="220" t="s">
        <v>179</v>
      </c>
      <c r="C91" s="164" t="s">
        <v>268</v>
      </c>
      <c r="D91" s="117">
        <f>IF(EAA!E13&gt;0,EAA!E13,EAA!E13*-1)</f>
        <v>4729855.74</v>
      </c>
      <c r="E91" s="116" t="s">
        <v>267</v>
      </c>
      <c r="F91" s="165">
        <f>IF(ESF!B16&gt;0,ESF!B16,ESF!B16*-1)</f>
        <v>4729855.74</v>
      </c>
      <c r="G91" s="138">
        <f t="shared" si="8"/>
        <v>0</v>
      </c>
      <c r="H91" s="164" t="s">
        <v>268</v>
      </c>
      <c r="I91" s="140">
        <f>IF(EAA!B13&gt;0,EAA!B13,EAA!B13*-1)</f>
        <v>4729855.74</v>
      </c>
      <c r="J91" s="116" t="s">
        <v>267</v>
      </c>
      <c r="K91" s="140">
        <f>IF(ESF!C16&gt;0,ESF!C16,ESF!C16*-1)</f>
        <v>4729855.74</v>
      </c>
      <c r="L91" s="141">
        <f t="shared" si="7"/>
        <v>0</v>
      </c>
      <c r="M91" s="211" t="s">
        <v>179</v>
      </c>
    </row>
    <row r="92" spans="1:13" ht="22.5" x14ac:dyDescent="0.2">
      <c r="A92" s="93"/>
      <c r="B92" s="220" t="s">
        <v>181</v>
      </c>
      <c r="C92" s="164" t="s">
        <v>268</v>
      </c>
      <c r="D92" s="117">
        <f>IF(EAA!E14&gt;0,EAA!E14,EAA!E14*-1)</f>
        <v>0</v>
      </c>
      <c r="E92" s="116" t="s">
        <v>267</v>
      </c>
      <c r="F92" s="165">
        <f>IF(ESF!B17&gt;0,ESF!B17,ESF!B17*-1)</f>
        <v>0</v>
      </c>
      <c r="G92" s="138">
        <f t="shared" si="8"/>
        <v>0</v>
      </c>
      <c r="H92" s="164" t="s">
        <v>268</v>
      </c>
      <c r="I92" s="140">
        <f>IF(EAA!B14&gt;0,EAA!B14,EAA!B14*-1)</f>
        <v>0</v>
      </c>
      <c r="J92" s="116" t="s">
        <v>267</v>
      </c>
      <c r="K92" s="140">
        <f>IF(ESF!C17&gt;0,ESF!C17,ESF!C17*-1)</f>
        <v>0</v>
      </c>
      <c r="L92" s="141">
        <f t="shared" si="7"/>
        <v>0</v>
      </c>
      <c r="M92" s="211" t="s">
        <v>181</v>
      </c>
    </row>
    <row r="93" spans="1:13" ht="22.5" x14ac:dyDescent="0.2">
      <c r="A93" s="93"/>
      <c r="B93" s="220" t="s">
        <v>183</v>
      </c>
      <c r="C93" s="164" t="s">
        <v>268</v>
      </c>
      <c r="D93" s="117">
        <f>IF(EAA!E15&gt;0,EAA!E15,EAA!E15*-1)</f>
        <v>2321896316.4699998</v>
      </c>
      <c r="E93" s="116" t="s">
        <v>267</v>
      </c>
      <c r="F93" s="165">
        <f>IF(ESF!B18&gt;0,ESF!B18,ESF!B18*-1)</f>
        <v>2321896316.4699998</v>
      </c>
      <c r="G93" s="138">
        <f t="shared" si="8"/>
        <v>0</v>
      </c>
      <c r="H93" s="164" t="s">
        <v>268</v>
      </c>
      <c r="I93" s="140">
        <f>IF(EAA!B15&gt;0,EAA!B15,EAA!B15*-1)</f>
        <v>2446900046.1599998</v>
      </c>
      <c r="J93" s="116" t="s">
        <v>267</v>
      </c>
      <c r="K93" s="140">
        <f>IF(ESF!C18&gt;0,ESF!C18,ESF!C18*-1)</f>
        <v>2446900046.1599998</v>
      </c>
      <c r="L93" s="141">
        <f t="shared" si="7"/>
        <v>0</v>
      </c>
      <c r="M93" s="211" t="s">
        <v>183</v>
      </c>
    </row>
    <row r="94" spans="1:13" x14ac:dyDescent="0.2">
      <c r="A94" s="93"/>
      <c r="B94" s="220" t="s">
        <v>185</v>
      </c>
      <c r="C94" s="164" t="s">
        <v>268</v>
      </c>
      <c r="D94" s="117">
        <f>IF(EAA!E16&gt;0,EAA!E16,EAA!E16*-1)</f>
        <v>498022359.59999996</v>
      </c>
      <c r="E94" s="116" t="s">
        <v>267</v>
      </c>
      <c r="F94" s="165">
        <f>IF(ESF!B19&gt;0,ESF!B19,ESF!B19*-1)</f>
        <v>498022359.60000002</v>
      </c>
      <c r="G94" s="138">
        <f t="shared" si="8"/>
        <v>0</v>
      </c>
      <c r="H94" s="164" t="s">
        <v>268</v>
      </c>
      <c r="I94" s="140">
        <f>IF(EAA!B16&gt;0,EAA!B16,EAA!B16*-1)</f>
        <v>474753919.82999998</v>
      </c>
      <c r="J94" s="116" t="s">
        <v>267</v>
      </c>
      <c r="K94" s="140">
        <f>IF(ESF!C19&gt;0,ESF!C19,ESF!C19*-1)</f>
        <v>474753919.82999998</v>
      </c>
      <c r="L94" s="141">
        <f t="shared" si="7"/>
        <v>0</v>
      </c>
      <c r="M94" s="211" t="s">
        <v>185</v>
      </c>
    </row>
    <row r="95" spans="1:13" x14ac:dyDescent="0.2">
      <c r="A95" s="93"/>
      <c r="B95" s="220" t="s">
        <v>187</v>
      </c>
      <c r="C95" s="164" t="s">
        <v>268</v>
      </c>
      <c r="D95" s="117">
        <f>IF(EAA!E17&gt;0,EAA!E17,EAA!E17*-1)</f>
        <v>13335260.560000001</v>
      </c>
      <c r="E95" s="116" t="s">
        <v>267</v>
      </c>
      <c r="F95" s="165">
        <f>IF(ESF!B20&gt;0,ESF!B20,ESF!B20*-1)</f>
        <v>13335260.560000001</v>
      </c>
      <c r="G95" s="138">
        <f t="shared" si="8"/>
        <v>0</v>
      </c>
      <c r="H95" s="164" t="s">
        <v>268</v>
      </c>
      <c r="I95" s="140">
        <f>IF(EAA!B17&gt;0,EAA!B17,EAA!B17*-1)</f>
        <v>13335260.560000001</v>
      </c>
      <c r="J95" s="116" t="s">
        <v>267</v>
      </c>
      <c r="K95" s="140">
        <f>IF(ESF!C20&gt;0,ESF!C20,ESF!C20*-1)</f>
        <v>13335260.560000001</v>
      </c>
      <c r="L95" s="141">
        <f t="shared" si="7"/>
        <v>0</v>
      </c>
      <c r="M95" s="211" t="s">
        <v>187</v>
      </c>
    </row>
    <row r="96" spans="1:13" ht="22.5" x14ac:dyDescent="0.2">
      <c r="A96" s="93"/>
      <c r="B96" s="220" t="s">
        <v>189</v>
      </c>
      <c r="C96" s="164" t="s">
        <v>268</v>
      </c>
      <c r="D96" s="117">
        <f>IF(EAA!E18&gt;0,EAA!E18,EAA!E18*-1)</f>
        <v>316656845.81</v>
      </c>
      <c r="E96" s="116" t="s">
        <v>267</v>
      </c>
      <c r="F96" s="165">
        <f>IF(ESF!B21&gt;0,ESF!B21,ESF!B21*-1)</f>
        <v>316656845.81</v>
      </c>
      <c r="G96" s="138">
        <f t="shared" si="8"/>
        <v>0</v>
      </c>
      <c r="H96" s="164" t="s">
        <v>268</v>
      </c>
      <c r="I96" s="140">
        <f>IF(EAA!B18&gt;0,EAA!B18,EAA!B18*-1)</f>
        <v>316656845.81</v>
      </c>
      <c r="J96" s="116" t="s">
        <v>267</v>
      </c>
      <c r="K96" s="140">
        <f>IF(ESF!C21&gt;0,ESF!C21,ESF!C21*-1)</f>
        <v>316656845.81</v>
      </c>
      <c r="L96" s="141">
        <f t="shared" si="7"/>
        <v>0</v>
      </c>
      <c r="M96" s="211" t="s">
        <v>189</v>
      </c>
    </row>
    <row r="97" spans="1:13" x14ac:dyDescent="0.2">
      <c r="A97" s="93"/>
      <c r="B97" s="220" t="s">
        <v>191</v>
      </c>
      <c r="C97" s="164" t="s">
        <v>268</v>
      </c>
      <c r="D97" s="117">
        <f>IF(EAA!E19&gt;0,EAA!E19,EAA!E19*-1)</f>
        <v>1232245.98</v>
      </c>
      <c r="E97" s="116" t="s">
        <v>267</v>
      </c>
      <c r="F97" s="165">
        <f>IF(ESF!B22&gt;0,ESF!B22,ESF!B22*-1)</f>
        <v>1232245.98</v>
      </c>
      <c r="G97" s="138">
        <f t="shared" si="8"/>
        <v>0</v>
      </c>
      <c r="H97" s="164" t="s">
        <v>268</v>
      </c>
      <c r="I97" s="140">
        <f>IF(EAA!B19&gt;0,EAA!B19,EAA!B19*-1)</f>
        <v>1232245.98</v>
      </c>
      <c r="J97" s="116" t="s">
        <v>267</v>
      </c>
      <c r="K97" s="140">
        <f>IF(ESF!C22&gt;0,ESF!C22,ESF!C22*-1)</f>
        <v>1232245.98</v>
      </c>
      <c r="L97" s="141">
        <f t="shared" si="7"/>
        <v>0</v>
      </c>
      <c r="M97" s="211" t="s">
        <v>191</v>
      </c>
    </row>
    <row r="98" spans="1:13" ht="22.5" x14ac:dyDescent="0.2">
      <c r="A98" s="93"/>
      <c r="B98" s="220" t="s">
        <v>193</v>
      </c>
      <c r="C98" s="164" t="s">
        <v>268</v>
      </c>
      <c r="D98" s="117">
        <f>IF(EAA!E20&gt;0,EAA!E20,EAA!E20*-1)</f>
        <v>0</v>
      </c>
      <c r="E98" s="116" t="s">
        <v>267</v>
      </c>
      <c r="F98" s="165">
        <f>IF(ESF!B23&gt;0,ESF!B23,ESF!B23*-1)</f>
        <v>0</v>
      </c>
      <c r="G98" s="138">
        <f t="shared" si="8"/>
        <v>0</v>
      </c>
      <c r="H98" s="164" t="s">
        <v>268</v>
      </c>
      <c r="I98" s="140">
        <f>IF(EAA!B20&gt;0,EAA!B20,EAA!B20*-1)</f>
        <v>0</v>
      </c>
      <c r="J98" s="116" t="s">
        <v>267</v>
      </c>
      <c r="K98" s="140">
        <f>IF(ESF!C23&gt;0,ESF!C23,ESF!C23*-1)</f>
        <v>0</v>
      </c>
      <c r="L98" s="141">
        <f t="shared" si="7"/>
        <v>0</v>
      </c>
      <c r="M98" s="211" t="s">
        <v>193</v>
      </c>
    </row>
    <row r="99" spans="1:13" ht="12" thickBot="1" x14ac:dyDescent="0.25">
      <c r="A99" s="91"/>
      <c r="B99" s="242" t="s">
        <v>194</v>
      </c>
      <c r="C99" s="159" t="s">
        <v>268</v>
      </c>
      <c r="D99" s="145">
        <f>IF(EAA!E21&gt;0,EAA!E21,EAA!E21*-1)</f>
        <v>0</v>
      </c>
      <c r="E99" s="148" t="s">
        <v>267</v>
      </c>
      <c r="F99" s="166">
        <f>IF(ESF!B24&gt;0,ESF!B24,ESF!B24*-1)</f>
        <v>0</v>
      </c>
      <c r="G99" s="146">
        <f t="shared" si="8"/>
        <v>0</v>
      </c>
      <c r="H99" s="159" t="s">
        <v>268</v>
      </c>
      <c r="I99" s="149">
        <f>IF(EAA!B21&gt;0,EAA!B21,EAA!B21*-1)</f>
        <v>0</v>
      </c>
      <c r="J99" s="148" t="s">
        <v>267</v>
      </c>
      <c r="K99" s="149">
        <f>IF(ESF!C24&gt;0,ESF!C24,ESF!C24*-1)</f>
        <v>0</v>
      </c>
      <c r="L99" s="150">
        <f t="shared" si="7"/>
        <v>0</v>
      </c>
      <c r="M99" s="212" t="s">
        <v>194</v>
      </c>
    </row>
    <row r="100" spans="1:13" x14ac:dyDescent="0.2">
      <c r="A100" s="82" t="s">
        <v>94</v>
      </c>
      <c r="B100" s="221" t="s">
        <v>161</v>
      </c>
      <c r="C100" s="174" t="s">
        <v>268</v>
      </c>
      <c r="D100" s="182">
        <f>IF(EAA!F5&gt;0,EAA!F5,EAA!F5*-1)</f>
        <v>150534485.0699999</v>
      </c>
      <c r="E100" s="176" t="s">
        <v>283</v>
      </c>
      <c r="F100" s="183">
        <f>IF(CSF!$B5&gt;0,CSF!$B5,CSF!$C5)</f>
        <v>150534485.06999999</v>
      </c>
      <c r="G100" s="184">
        <f>ROUND(D100-F100,2)</f>
        <v>0</v>
      </c>
      <c r="H100" s="435"/>
      <c r="I100" s="436"/>
      <c r="J100" s="436"/>
      <c r="K100" s="185"/>
      <c r="L100" s="186"/>
      <c r="M100" s="213" t="s">
        <v>161</v>
      </c>
    </row>
    <row r="101" spans="1:13" x14ac:dyDescent="0.2">
      <c r="A101" s="81"/>
      <c r="B101" s="221" t="s">
        <v>163</v>
      </c>
      <c r="C101" s="164" t="s">
        <v>268</v>
      </c>
      <c r="D101" s="182">
        <f>IF(EAA!F6&gt;0,EAA!F6,EAA!F6*-1)</f>
        <v>13284226.399999894</v>
      </c>
      <c r="E101" s="116" t="s">
        <v>283</v>
      </c>
      <c r="F101" s="165">
        <f>IF(CSF!$B6&gt;0,CSF!$B6,CSF!$C6)</f>
        <v>13284226.4</v>
      </c>
      <c r="G101" s="138">
        <f>ROUND(D101-F101,2)</f>
        <v>0</v>
      </c>
      <c r="H101" s="435"/>
      <c r="I101" s="436"/>
      <c r="J101" s="436"/>
      <c r="K101" s="185"/>
      <c r="L101" s="186"/>
      <c r="M101" s="213" t="s">
        <v>163</v>
      </c>
    </row>
    <row r="102" spans="1:13" x14ac:dyDescent="0.2">
      <c r="A102" s="81"/>
      <c r="B102" s="221" t="s">
        <v>165</v>
      </c>
      <c r="C102" s="164" t="s">
        <v>268</v>
      </c>
      <c r="D102" s="182">
        <f>IF(EAA!F7&gt;0,EAA!F7,EAA!F7*-1)</f>
        <v>21033507.890000004</v>
      </c>
      <c r="E102" s="116" t="s">
        <v>283</v>
      </c>
      <c r="F102" s="165">
        <f>IF(CSF!$B7&gt;0,CSF!$B7,CSF!$C7)</f>
        <v>21033507.890000001</v>
      </c>
      <c r="G102" s="138">
        <f t="shared" ref="G102:G115" si="9">ROUND(D102-F102,2)</f>
        <v>0</v>
      </c>
      <c r="H102" s="435"/>
      <c r="I102" s="436"/>
      <c r="J102" s="436"/>
      <c r="K102" s="185"/>
      <c r="L102" s="186"/>
      <c r="M102" s="213" t="s">
        <v>165</v>
      </c>
    </row>
    <row r="103" spans="1:13" x14ac:dyDescent="0.2">
      <c r="A103" s="81"/>
      <c r="B103" s="221" t="s">
        <v>167</v>
      </c>
      <c r="C103" s="164" t="s">
        <v>268</v>
      </c>
      <c r="D103" s="182">
        <f>IF(EAA!F8&gt;0,EAA!F8,EAA!F8*-1)</f>
        <v>0</v>
      </c>
      <c r="E103" s="116" t="s">
        <v>283</v>
      </c>
      <c r="F103" s="165">
        <f>IF(CSF!$B8&gt;0,CSF!$B8,CSF!$C8)</f>
        <v>0</v>
      </c>
      <c r="G103" s="138">
        <f t="shared" si="9"/>
        <v>0</v>
      </c>
      <c r="H103" s="435"/>
      <c r="I103" s="436"/>
      <c r="J103" s="436"/>
      <c r="K103" s="185"/>
      <c r="L103" s="186"/>
      <c r="M103" s="213" t="s">
        <v>167</v>
      </c>
    </row>
    <row r="104" spans="1:13" x14ac:dyDescent="0.2">
      <c r="A104" s="81"/>
      <c r="B104" s="221" t="s">
        <v>169</v>
      </c>
      <c r="C104" s="164" t="s">
        <v>268</v>
      </c>
      <c r="D104" s="182">
        <f>IF(EAA!F9&gt;0,EAA!F9,EAA!F9*-1)</f>
        <v>0</v>
      </c>
      <c r="E104" s="116" t="s">
        <v>283</v>
      </c>
      <c r="F104" s="165">
        <f>IF(CSF!$B9&gt;0,CSF!$B9,CSF!$C9)</f>
        <v>0</v>
      </c>
      <c r="G104" s="138">
        <f t="shared" si="9"/>
        <v>0</v>
      </c>
      <c r="H104" s="435"/>
      <c r="I104" s="436"/>
      <c r="J104" s="436"/>
      <c r="K104" s="185"/>
      <c r="L104" s="186"/>
      <c r="M104" s="213" t="s">
        <v>169</v>
      </c>
    </row>
    <row r="105" spans="1:13" ht="22.5" x14ac:dyDescent="0.2">
      <c r="A105" s="81"/>
      <c r="B105" s="221" t="s">
        <v>171</v>
      </c>
      <c r="C105" s="164" t="s">
        <v>268</v>
      </c>
      <c r="D105" s="182">
        <f>IF(EAA!F10&gt;0,EAA!F10,EAA!F10*-1)</f>
        <v>0</v>
      </c>
      <c r="E105" s="116" t="s">
        <v>283</v>
      </c>
      <c r="F105" s="165">
        <f>IF(CSF!$B10&gt;0,CSF!$B10,CSF!$C10)</f>
        <v>0</v>
      </c>
      <c r="G105" s="138">
        <f t="shared" si="9"/>
        <v>0</v>
      </c>
      <c r="H105" s="435"/>
      <c r="I105" s="436"/>
      <c r="J105" s="436"/>
      <c r="K105" s="185"/>
      <c r="L105" s="186"/>
      <c r="M105" s="213" t="s">
        <v>171</v>
      </c>
    </row>
    <row r="106" spans="1:13" x14ac:dyDescent="0.2">
      <c r="A106" s="81"/>
      <c r="B106" s="221" t="s">
        <v>173</v>
      </c>
      <c r="C106" s="164" t="s">
        <v>268</v>
      </c>
      <c r="D106" s="182">
        <f>IF(EAA!F11&gt;0,EAA!F11,EAA!F11*-1)</f>
        <v>0</v>
      </c>
      <c r="E106" s="116" t="s">
        <v>283</v>
      </c>
      <c r="F106" s="165">
        <f>IF(CSF!$B11&gt;0,CSF!$B11,CSF!$C11)</f>
        <v>0</v>
      </c>
      <c r="G106" s="138">
        <f t="shared" si="9"/>
        <v>0</v>
      </c>
      <c r="H106" s="435"/>
      <c r="I106" s="436"/>
      <c r="J106" s="436"/>
      <c r="K106" s="185"/>
      <c r="L106" s="186"/>
      <c r="M106" s="213" t="s">
        <v>173</v>
      </c>
    </row>
    <row r="107" spans="1:13" x14ac:dyDescent="0.2">
      <c r="A107" s="81"/>
      <c r="B107" s="221" t="s">
        <v>179</v>
      </c>
      <c r="C107" s="164" t="s">
        <v>268</v>
      </c>
      <c r="D107" s="182">
        <f>IF(EAA!F13&gt;0,EAA!F13,EAA!F13*-1)</f>
        <v>0</v>
      </c>
      <c r="E107" s="116" t="s">
        <v>283</v>
      </c>
      <c r="F107" s="165">
        <f>IF(CSF!$B14&gt;0,CSF!$B14,CSF!$C14)</f>
        <v>0</v>
      </c>
      <c r="G107" s="138">
        <f t="shared" si="9"/>
        <v>0</v>
      </c>
      <c r="H107" s="435"/>
      <c r="I107" s="436"/>
      <c r="J107" s="436"/>
      <c r="K107" s="185"/>
      <c r="L107" s="186"/>
      <c r="M107" s="213" t="s">
        <v>179</v>
      </c>
    </row>
    <row r="108" spans="1:13" ht="22.5" x14ac:dyDescent="0.2">
      <c r="A108" s="81"/>
      <c r="B108" s="221" t="s">
        <v>181</v>
      </c>
      <c r="C108" s="164" t="s">
        <v>268</v>
      </c>
      <c r="D108" s="182">
        <f>IF(EAA!F14&gt;0,EAA!F14,EAA!F14*-1)</f>
        <v>0</v>
      </c>
      <c r="E108" s="116" t="s">
        <v>283</v>
      </c>
      <c r="F108" s="165">
        <f>IF(CSF!$B15&gt;0,CSF!$B15,CSF!$C15)</f>
        <v>0</v>
      </c>
      <c r="G108" s="138">
        <f t="shared" si="9"/>
        <v>0</v>
      </c>
      <c r="H108" s="435"/>
      <c r="I108" s="436"/>
      <c r="J108" s="436"/>
      <c r="K108" s="185"/>
      <c r="L108" s="186"/>
      <c r="M108" s="213" t="s">
        <v>181</v>
      </c>
    </row>
    <row r="109" spans="1:13" ht="22.5" x14ac:dyDescent="0.2">
      <c r="A109" s="81"/>
      <c r="B109" s="221" t="s">
        <v>183</v>
      </c>
      <c r="C109" s="164" t="s">
        <v>268</v>
      </c>
      <c r="D109" s="182">
        <f>IF(EAA!F15&gt;0,EAA!F15,EAA!F15*-1)</f>
        <v>125003729.69000006</v>
      </c>
      <c r="E109" s="116" t="s">
        <v>283</v>
      </c>
      <c r="F109" s="165">
        <f>IF(CSF!$B16&gt;0,CSF!$B16,CSF!$C16)</f>
        <v>125003729.69</v>
      </c>
      <c r="G109" s="138">
        <f t="shared" si="9"/>
        <v>0</v>
      </c>
      <c r="H109" s="435"/>
      <c r="I109" s="436"/>
      <c r="J109" s="436"/>
      <c r="K109" s="185"/>
      <c r="L109" s="186"/>
      <c r="M109" s="213" t="s">
        <v>183</v>
      </c>
    </row>
    <row r="110" spans="1:13" x14ac:dyDescent="0.2">
      <c r="A110" s="81"/>
      <c r="B110" s="221" t="s">
        <v>185</v>
      </c>
      <c r="C110" s="164" t="s">
        <v>268</v>
      </c>
      <c r="D110" s="182">
        <f>IF(EAA!F16&gt;0,EAA!F16,EAA!F16*-1)</f>
        <v>23268439.769999981</v>
      </c>
      <c r="E110" s="116" t="s">
        <v>283</v>
      </c>
      <c r="F110" s="165">
        <f>IF(CSF!$B17&gt;0,CSF!$B17,CSF!$C17)</f>
        <v>23268439.77</v>
      </c>
      <c r="G110" s="138">
        <f t="shared" si="9"/>
        <v>0</v>
      </c>
      <c r="H110" s="435"/>
      <c r="I110" s="436"/>
      <c r="J110" s="436"/>
      <c r="K110" s="185"/>
      <c r="L110" s="186"/>
      <c r="M110" s="213" t="s">
        <v>185</v>
      </c>
    </row>
    <row r="111" spans="1:13" x14ac:dyDescent="0.2">
      <c r="A111" s="81"/>
      <c r="B111" s="221" t="s">
        <v>187</v>
      </c>
      <c r="C111" s="164" t="s">
        <v>268</v>
      </c>
      <c r="D111" s="182">
        <f>IF(EAA!F17&gt;0,EAA!F17,EAA!F17*-1)</f>
        <v>0</v>
      </c>
      <c r="E111" s="116" t="s">
        <v>283</v>
      </c>
      <c r="F111" s="165">
        <f>IF(CSF!$B18&gt;0,CSF!$B18,CSF!$C18)</f>
        <v>0</v>
      </c>
      <c r="G111" s="138">
        <f t="shared" si="9"/>
        <v>0</v>
      </c>
      <c r="H111" s="435"/>
      <c r="I111" s="436"/>
      <c r="J111" s="436"/>
      <c r="K111" s="185"/>
      <c r="L111" s="186"/>
      <c r="M111" s="213" t="s">
        <v>187</v>
      </c>
    </row>
    <row r="112" spans="1:13" ht="22.5" x14ac:dyDescent="0.2">
      <c r="A112" s="81"/>
      <c r="B112" s="221" t="s">
        <v>189</v>
      </c>
      <c r="C112" s="164" t="s">
        <v>268</v>
      </c>
      <c r="D112" s="182">
        <f>IF(EAA!F18&gt;0,EAA!F18,EAA!F18*-1)</f>
        <v>0</v>
      </c>
      <c r="E112" s="116" t="s">
        <v>283</v>
      </c>
      <c r="F112" s="165">
        <f>IF(CSF!$B19&gt;0,CSF!$B19,CSF!$C19)</f>
        <v>0</v>
      </c>
      <c r="G112" s="138">
        <f t="shared" si="9"/>
        <v>0</v>
      </c>
      <c r="H112" s="435"/>
      <c r="I112" s="436"/>
      <c r="J112" s="436"/>
      <c r="K112" s="185"/>
      <c r="L112" s="186"/>
      <c r="M112" s="213" t="s">
        <v>189</v>
      </c>
    </row>
    <row r="113" spans="1:13" x14ac:dyDescent="0.2">
      <c r="A113" s="81"/>
      <c r="B113" s="221" t="s">
        <v>191</v>
      </c>
      <c r="C113" s="164" t="s">
        <v>268</v>
      </c>
      <c r="D113" s="182">
        <f>IF(EAA!F19&gt;0,EAA!F19,EAA!F19*-1)</f>
        <v>0</v>
      </c>
      <c r="E113" s="116" t="s">
        <v>283</v>
      </c>
      <c r="F113" s="165">
        <f>IF(CSF!$B20&gt;0,CSF!$B20,CSF!$C20)</f>
        <v>0</v>
      </c>
      <c r="G113" s="138">
        <f t="shared" si="9"/>
        <v>0</v>
      </c>
      <c r="H113" s="435"/>
      <c r="I113" s="436"/>
      <c r="J113" s="436"/>
      <c r="K113" s="185"/>
      <c r="L113" s="186"/>
      <c r="M113" s="213" t="s">
        <v>191</v>
      </c>
    </row>
    <row r="114" spans="1:13" ht="22.5" x14ac:dyDescent="0.2">
      <c r="A114" s="81"/>
      <c r="B114" s="221" t="s">
        <v>193</v>
      </c>
      <c r="C114" s="164" t="s">
        <v>268</v>
      </c>
      <c r="D114" s="182">
        <f>IF(EAA!F20&gt;0,EAA!F20,EAA!F20*-1)</f>
        <v>0</v>
      </c>
      <c r="E114" s="116" t="s">
        <v>283</v>
      </c>
      <c r="F114" s="165">
        <f>IF(CSF!$B21&gt;0,CSF!$B21,CSF!$C21)</f>
        <v>0</v>
      </c>
      <c r="G114" s="138">
        <f t="shared" si="9"/>
        <v>0</v>
      </c>
      <c r="H114" s="435"/>
      <c r="I114" s="436"/>
      <c r="J114" s="436"/>
      <c r="K114" s="185"/>
      <c r="L114" s="186"/>
      <c r="M114" s="213" t="s">
        <v>193</v>
      </c>
    </row>
    <row r="115" spans="1:13" ht="12" thickBot="1" x14ac:dyDescent="0.25">
      <c r="A115" s="81"/>
      <c r="B115" s="221" t="s">
        <v>194</v>
      </c>
      <c r="C115" s="167" t="s">
        <v>268</v>
      </c>
      <c r="D115" s="145">
        <f>IF(EAA!F21&gt;0,EAA!F21,EAA!F21*-1)</f>
        <v>0</v>
      </c>
      <c r="E115" s="169" t="s">
        <v>283</v>
      </c>
      <c r="F115" s="170">
        <f>IF(CSF!$B22&gt;0,CSF!$B22,CSF!$C22)</f>
        <v>0</v>
      </c>
      <c r="G115" s="146">
        <f t="shared" si="9"/>
        <v>0</v>
      </c>
      <c r="H115" s="435"/>
      <c r="I115" s="436"/>
      <c r="J115" s="436"/>
      <c r="K115" s="185"/>
      <c r="L115" s="254"/>
      <c r="M115" s="213" t="s">
        <v>194</v>
      </c>
    </row>
    <row r="116" spans="1:13" ht="12" thickBot="1" x14ac:dyDescent="0.25">
      <c r="A116" s="92" t="s">
        <v>97</v>
      </c>
      <c r="B116" s="222"/>
      <c r="C116" s="110" t="s">
        <v>282</v>
      </c>
      <c r="D116" s="121">
        <f>IF(ADP!E34&gt;0,ADP!E34,ADP!E34*-1)</f>
        <v>107873969.01000001</v>
      </c>
      <c r="E116" s="112" t="s">
        <v>267</v>
      </c>
      <c r="F116" s="121">
        <f>IF(ESF!E26&gt;0,ESF!E26,ESF!E26*-1)</f>
        <v>107873969.00999999</v>
      </c>
      <c r="G116" s="124">
        <f>ROUND(D116-F116,2)</f>
        <v>0</v>
      </c>
      <c r="H116" s="110" t="s">
        <v>282</v>
      </c>
      <c r="I116" s="111">
        <f>IF(ADP!D34&gt;0,ADP!D34,ADP!D34*-1)</f>
        <v>131164127.61</v>
      </c>
      <c r="J116" s="112" t="s">
        <v>267</v>
      </c>
      <c r="K116" s="111">
        <f>IF(ESF!F26&gt;0,ESF!F26,ESF!F26*-1)</f>
        <v>131164127.61000001</v>
      </c>
      <c r="L116" s="253">
        <f t="shared" ref="L116" si="10">ROUND(I116-K116,2)</f>
        <v>0</v>
      </c>
      <c r="M116" s="214"/>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0866141732283472" right="0.70866141732283472" top="0.74803149606299213" bottom="0.74803149606299213" header="0.31496062992125984" footer="0.31496062992125984"/>
  <pageSetup scale="60" orientation="landscape"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N17" sqref="N17:O17"/>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0" customWidth="1"/>
    <col min="6" max="6" width="13" style="3" customWidth="1"/>
    <col min="7" max="7" width="18.140625" style="3" customWidth="1"/>
    <col min="8" max="8" width="16" style="260" customWidth="1"/>
    <col min="9" max="9" width="20" style="260" customWidth="1"/>
    <col min="10" max="16384" width="11.42578125" style="3"/>
  </cols>
  <sheetData>
    <row r="1" spans="1:12" ht="14.45" customHeight="1" x14ac:dyDescent="0.2">
      <c r="A1" s="421" t="s">
        <v>645</v>
      </c>
      <c r="B1" s="421"/>
      <c r="C1" s="421"/>
      <c r="D1" s="421"/>
      <c r="E1" s="421"/>
      <c r="F1" s="421"/>
      <c r="G1" s="421"/>
      <c r="H1" s="255" t="s">
        <v>0</v>
      </c>
      <c r="I1" s="420">
        <v>2025</v>
      </c>
    </row>
    <row r="2" spans="1:12" ht="14.45" customHeight="1" x14ac:dyDescent="0.2">
      <c r="A2" s="421" t="s">
        <v>627</v>
      </c>
      <c r="B2" s="421"/>
      <c r="C2" s="421"/>
      <c r="D2" s="421"/>
      <c r="E2" s="421"/>
      <c r="F2" s="421"/>
      <c r="G2" s="421"/>
      <c r="H2" s="256" t="s">
        <v>2</v>
      </c>
      <c r="I2" s="257" t="s">
        <v>3</v>
      </c>
    </row>
    <row r="3" spans="1:12" ht="14.45" customHeight="1" x14ac:dyDescent="0.2">
      <c r="A3" s="421" t="s">
        <v>646</v>
      </c>
      <c r="B3" s="421"/>
      <c r="C3" s="421"/>
      <c r="D3" s="421"/>
      <c r="E3" s="421"/>
      <c r="F3" s="421"/>
      <c r="G3" s="421"/>
      <c r="H3" s="258" t="s">
        <v>4</v>
      </c>
      <c r="I3" s="259">
        <v>2</v>
      </c>
    </row>
    <row r="4" spans="1:12" ht="12" thickBot="1" x14ac:dyDescent="0.25"/>
    <row r="5" spans="1:12" ht="15.75" customHeight="1" x14ac:dyDescent="0.2">
      <c r="A5" s="452" t="s">
        <v>5</v>
      </c>
      <c r="B5" s="452" t="s">
        <v>317</v>
      </c>
      <c r="C5" s="452" t="s">
        <v>266</v>
      </c>
      <c r="D5" s="458" t="s">
        <v>318</v>
      </c>
      <c r="E5" s="454" t="s">
        <v>279</v>
      </c>
      <c r="F5" s="458" t="s">
        <v>266</v>
      </c>
      <c r="G5" s="458" t="s">
        <v>318</v>
      </c>
      <c r="H5" s="454" t="s">
        <v>279</v>
      </c>
      <c r="I5" s="456" t="s">
        <v>280</v>
      </c>
    </row>
    <row r="6" spans="1:12" ht="15" customHeight="1" x14ac:dyDescent="0.2">
      <c r="A6" s="453"/>
      <c r="B6" s="453"/>
      <c r="C6" s="453"/>
      <c r="D6" s="459"/>
      <c r="E6" s="455"/>
      <c r="F6" s="459"/>
      <c r="G6" s="459"/>
      <c r="H6" s="455"/>
      <c r="I6" s="457"/>
    </row>
    <row r="7" spans="1:12" x14ac:dyDescent="0.2">
      <c r="A7" s="261" t="s">
        <v>284</v>
      </c>
      <c r="B7" s="262" t="s">
        <v>319</v>
      </c>
      <c r="C7" s="263" t="s">
        <v>320</v>
      </c>
      <c r="D7" s="263" t="s">
        <v>321</v>
      </c>
      <c r="E7" s="264">
        <f>+EAI!B15</f>
        <v>1110168831.4099998</v>
      </c>
      <c r="F7" s="263" t="s">
        <v>322</v>
      </c>
      <c r="G7" s="263" t="s">
        <v>323</v>
      </c>
      <c r="H7" s="264">
        <f>+Memoria!C41</f>
        <v>1110168831.4100001</v>
      </c>
      <c r="I7" s="265">
        <f>ROUND(E7-H7,2)</f>
        <v>0</v>
      </c>
    </row>
    <row r="8" spans="1:12" ht="22.5" x14ac:dyDescent="0.2">
      <c r="A8" s="266" t="s">
        <v>287</v>
      </c>
      <c r="B8" s="5" t="s">
        <v>324</v>
      </c>
      <c r="C8" s="267" t="s">
        <v>320</v>
      </c>
      <c r="D8" s="267" t="s">
        <v>325</v>
      </c>
      <c r="E8" s="268">
        <f>+EAI!C15</f>
        <v>8830342.6400000006</v>
      </c>
      <c r="F8" s="267" t="s">
        <v>322</v>
      </c>
      <c r="G8" s="267" t="s">
        <v>326</v>
      </c>
      <c r="H8" s="268">
        <f>+Memoria!C43</f>
        <v>8830342.6400000006</v>
      </c>
      <c r="I8" s="269">
        <f>ROUND(E8-H8,2)</f>
        <v>0</v>
      </c>
    </row>
    <row r="9" spans="1:12" x14ac:dyDescent="0.2">
      <c r="A9" s="266" t="s">
        <v>289</v>
      </c>
      <c r="B9" s="5" t="s">
        <v>327</v>
      </c>
      <c r="C9" s="267" t="s">
        <v>320</v>
      </c>
      <c r="D9" s="267" t="s">
        <v>328</v>
      </c>
      <c r="E9" s="268">
        <f>+EAI!E15</f>
        <v>587111321.82000005</v>
      </c>
      <c r="F9" s="267" t="s">
        <v>322</v>
      </c>
      <c r="G9" s="267" t="s">
        <v>329</v>
      </c>
      <c r="H9" s="268">
        <f>+Memoria!C44+Memoria!C45</f>
        <v>-587111321.82000005</v>
      </c>
      <c r="I9" s="269">
        <f>ROUND(E9+H9,2)</f>
        <v>0</v>
      </c>
    </row>
    <row r="10" spans="1:12" x14ac:dyDescent="0.2">
      <c r="A10" s="266" t="s">
        <v>291</v>
      </c>
      <c r="B10" s="5" t="s">
        <v>330</v>
      </c>
      <c r="C10" s="267" t="s">
        <v>320</v>
      </c>
      <c r="D10" s="267" t="s">
        <v>331</v>
      </c>
      <c r="E10" s="268">
        <f>+EAI!F15</f>
        <v>568653212.7299999</v>
      </c>
      <c r="F10" s="267" t="s">
        <v>322</v>
      </c>
      <c r="G10" s="267" t="s">
        <v>332</v>
      </c>
      <c r="H10" s="268">
        <f>+Memoria!C45</f>
        <v>-568653212.73000002</v>
      </c>
      <c r="I10" s="269">
        <f>ROUND(E10+H10,2)</f>
        <v>0</v>
      </c>
    </row>
    <row r="11" spans="1:12" ht="9.9499999999999993" customHeight="1" x14ac:dyDescent="0.2">
      <c r="A11" s="449"/>
      <c r="B11" s="450"/>
      <c r="C11" s="450"/>
      <c r="D11" s="450"/>
      <c r="E11" s="450"/>
      <c r="F11" s="450"/>
      <c r="G11" s="450"/>
      <c r="H11" s="450"/>
      <c r="I11" s="451"/>
      <c r="L11" s="503"/>
    </row>
    <row r="12" spans="1:12" ht="10.5" customHeight="1" x14ac:dyDescent="0.2">
      <c r="A12" s="266" t="s">
        <v>293</v>
      </c>
      <c r="B12" s="5" t="s">
        <v>333</v>
      </c>
      <c r="C12" s="267" t="s">
        <v>334</v>
      </c>
      <c r="D12" s="267" t="s">
        <v>335</v>
      </c>
      <c r="E12" s="268">
        <f>+CA!B32</f>
        <v>1110168831.4099998</v>
      </c>
      <c r="F12" s="267" t="s">
        <v>322</v>
      </c>
      <c r="G12" s="267" t="s">
        <v>336</v>
      </c>
      <c r="H12" s="268">
        <f>+Memoria!C50</f>
        <v>-1110168831.4100001</v>
      </c>
      <c r="I12" s="269">
        <f>+ROUND(E12+H12,2)</f>
        <v>0</v>
      </c>
      <c r="L12" s="503"/>
    </row>
    <row r="13" spans="1:12" ht="22.5" x14ac:dyDescent="0.2">
      <c r="A13" s="266" t="s">
        <v>296</v>
      </c>
      <c r="B13" s="5" t="s">
        <v>337</v>
      </c>
      <c r="C13" s="267" t="s">
        <v>334</v>
      </c>
      <c r="D13" s="267" t="s">
        <v>325</v>
      </c>
      <c r="E13" s="268">
        <f>+CA!C32</f>
        <v>191643580.07000005</v>
      </c>
      <c r="F13" s="267" t="s">
        <v>322</v>
      </c>
      <c r="G13" s="267" t="s">
        <v>338</v>
      </c>
      <c r="H13" s="268">
        <f>+Memoria!C52</f>
        <v>-191643580.06999999</v>
      </c>
      <c r="I13" s="269">
        <f>+ROUND(E13+H13,2)</f>
        <v>0</v>
      </c>
    </row>
    <row r="14" spans="1:12" x14ac:dyDescent="0.2">
      <c r="A14" s="266" t="s">
        <v>298</v>
      </c>
      <c r="B14" s="5" t="s">
        <v>339</v>
      </c>
      <c r="C14" s="267" t="s">
        <v>334</v>
      </c>
      <c r="D14" s="267" t="s">
        <v>328</v>
      </c>
      <c r="E14" s="268">
        <f>+CA!E32</f>
        <v>436361220.75999993</v>
      </c>
      <c r="F14" s="267" t="s">
        <v>322</v>
      </c>
      <c r="G14" s="267" t="s">
        <v>629</v>
      </c>
      <c r="H14" s="268">
        <f>+Memoria!C54+Memoria!C55+Memoria!C56</f>
        <v>436361220.75999999</v>
      </c>
      <c r="I14" s="269">
        <f>ROUND(E14-H14,2)</f>
        <v>0</v>
      </c>
    </row>
    <row r="15" spans="1:12" x14ac:dyDescent="0.2">
      <c r="A15" s="266" t="s">
        <v>300</v>
      </c>
      <c r="B15" s="5" t="s">
        <v>340</v>
      </c>
      <c r="C15" s="267" t="s">
        <v>334</v>
      </c>
      <c r="D15" s="267" t="s">
        <v>341</v>
      </c>
      <c r="E15" s="268">
        <f>+CA!F32</f>
        <v>436361220.75999993</v>
      </c>
      <c r="F15" s="267" t="s">
        <v>322</v>
      </c>
      <c r="G15" s="267">
        <v>8.25</v>
      </c>
      <c r="H15" s="268">
        <f>+Memoria!C56</f>
        <v>436361220.75999999</v>
      </c>
      <c r="I15" s="269">
        <f>ROUND(E15-H15,2)</f>
        <v>0</v>
      </c>
    </row>
    <row r="16" spans="1:12" x14ac:dyDescent="0.2">
      <c r="A16" s="449"/>
      <c r="B16" s="450"/>
      <c r="C16" s="450"/>
      <c r="D16" s="450"/>
      <c r="E16" s="450"/>
      <c r="F16" s="450"/>
      <c r="G16" s="450"/>
      <c r="H16" s="450"/>
      <c r="I16" s="451"/>
    </row>
    <row r="17" spans="1:9" x14ac:dyDescent="0.2">
      <c r="A17" s="266" t="s">
        <v>293</v>
      </c>
      <c r="B17" s="5" t="s">
        <v>342</v>
      </c>
      <c r="C17" s="267" t="s">
        <v>343</v>
      </c>
      <c r="D17" s="267" t="s">
        <v>335</v>
      </c>
      <c r="E17" s="268">
        <f>+CTG!B15</f>
        <v>1110168831.4099998</v>
      </c>
      <c r="F17" s="267" t="s">
        <v>322</v>
      </c>
      <c r="G17" s="267" t="s">
        <v>336</v>
      </c>
      <c r="H17" s="268">
        <f>+Memoria!C50</f>
        <v>-1110168831.4100001</v>
      </c>
      <c r="I17" s="269">
        <f>+ROUND(E17+H17,2)</f>
        <v>0</v>
      </c>
    </row>
    <row r="18" spans="1:9" ht="22.5" x14ac:dyDescent="0.2">
      <c r="A18" s="266" t="s">
        <v>296</v>
      </c>
      <c r="B18" s="5" t="s">
        <v>344</v>
      </c>
      <c r="C18" s="267" t="s">
        <v>343</v>
      </c>
      <c r="D18" s="267" t="s">
        <v>325</v>
      </c>
      <c r="E18" s="268">
        <f>+CTG!C15</f>
        <v>191643580.06999999</v>
      </c>
      <c r="F18" s="267" t="s">
        <v>322</v>
      </c>
      <c r="G18" s="267" t="s">
        <v>338</v>
      </c>
      <c r="H18" s="268">
        <f>+Memoria!C52</f>
        <v>-191643580.06999999</v>
      </c>
      <c r="I18" s="269">
        <f>+ROUND(E18+H18,2)</f>
        <v>0</v>
      </c>
    </row>
    <row r="19" spans="1:9" x14ac:dyDescent="0.2">
      <c r="A19" s="266" t="s">
        <v>298</v>
      </c>
      <c r="B19" s="5" t="s">
        <v>345</v>
      </c>
      <c r="C19" s="267" t="s">
        <v>343</v>
      </c>
      <c r="D19" s="267" t="s">
        <v>328</v>
      </c>
      <c r="E19" s="268">
        <f>+CTG!E15</f>
        <v>436361220.76000005</v>
      </c>
      <c r="F19" s="267" t="s">
        <v>322</v>
      </c>
      <c r="G19" s="267" t="s">
        <v>629</v>
      </c>
      <c r="H19" s="268">
        <f>+Memoria!C54+Memoria!C55+Memoria!C56</f>
        <v>436361220.75999999</v>
      </c>
      <c r="I19" s="269">
        <f>+ROUND(E19-H19,2)</f>
        <v>0</v>
      </c>
    </row>
    <row r="20" spans="1:9" x14ac:dyDescent="0.2">
      <c r="A20" s="266" t="s">
        <v>300</v>
      </c>
      <c r="B20" s="5" t="s">
        <v>346</v>
      </c>
      <c r="C20" s="267" t="s">
        <v>343</v>
      </c>
      <c r="D20" s="267" t="s">
        <v>341</v>
      </c>
      <c r="E20" s="268">
        <f>+CTG!F15</f>
        <v>436361220.76000005</v>
      </c>
      <c r="F20" s="267" t="s">
        <v>322</v>
      </c>
      <c r="G20" s="267">
        <v>8.25</v>
      </c>
      <c r="H20" s="268">
        <f>+Memoria!C56</f>
        <v>436361220.75999999</v>
      </c>
      <c r="I20" s="269">
        <f>+ROUND(E20-H20,2)</f>
        <v>0</v>
      </c>
    </row>
    <row r="21" spans="1:9" x14ac:dyDescent="0.2">
      <c r="A21" s="449"/>
      <c r="B21" s="450"/>
      <c r="C21" s="450"/>
      <c r="D21" s="450"/>
      <c r="E21" s="450"/>
      <c r="F21" s="450"/>
      <c r="G21" s="450"/>
      <c r="H21" s="450"/>
      <c r="I21" s="451"/>
    </row>
    <row r="22" spans="1:9" x14ac:dyDescent="0.2">
      <c r="A22" s="266" t="s">
        <v>293</v>
      </c>
      <c r="B22" s="5" t="s">
        <v>347</v>
      </c>
      <c r="C22" s="267" t="s">
        <v>348</v>
      </c>
      <c r="D22" s="267" t="s">
        <v>335</v>
      </c>
      <c r="E22" s="268">
        <f>+COG!B76</f>
        <v>1110168831.4100001</v>
      </c>
      <c r="F22" s="267" t="s">
        <v>322</v>
      </c>
      <c r="G22" s="267" t="s">
        <v>336</v>
      </c>
      <c r="H22" s="268">
        <f>+Memoria!C50</f>
        <v>-1110168831.4100001</v>
      </c>
      <c r="I22" s="269">
        <f>+ROUND(E22+H22,2)</f>
        <v>0</v>
      </c>
    </row>
    <row r="23" spans="1:9" ht="22.5" x14ac:dyDescent="0.2">
      <c r="A23" s="266" t="s">
        <v>296</v>
      </c>
      <c r="B23" s="5" t="s">
        <v>349</v>
      </c>
      <c r="C23" s="267" t="s">
        <v>348</v>
      </c>
      <c r="D23" s="267" t="s">
        <v>325</v>
      </c>
      <c r="E23" s="268">
        <f>+COG!C76</f>
        <v>191643580.06999999</v>
      </c>
      <c r="F23" s="267" t="s">
        <v>322</v>
      </c>
      <c r="G23" s="267" t="s">
        <v>338</v>
      </c>
      <c r="H23" s="268">
        <f>+Memoria!C52</f>
        <v>-191643580.06999999</v>
      </c>
      <c r="I23" s="269">
        <f>+ROUND(E23+H23,2)</f>
        <v>0</v>
      </c>
    </row>
    <row r="24" spans="1:9" x14ac:dyDescent="0.2">
      <c r="A24" s="266" t="s">
        <v>298</v>
      </c>
      <c r="B24" s="5" t="s">
        <v>350</v>
      </c>
      <c r="C24" s="267" t="s">
        <v>348</v>
      </c>
      <c r="D24" s="267" t="s">
        <v>328</v>
      </c>
      <c r="E24" s="268">
        <f>+COG!E76</f>
        <v>436361220.75999993</v>
      </c>
      <c r="F24" s="267" t="s">
        <v>322</v>
      </c>
      <c r="G24" s="267" t="s">
        <v>629</v>
      </c>
      <c r="H24" s="268">
        <f>+Memoria!C54+Memoria!C55+Memoria!C56</f>
        <v>436361220.75999999</v>
      </c>
      <c r="I24" s="269">
        <f>+ROUND(E24-H24,2)</f>
        <v>0</v>
      </c>
    </row>
    <row r="25" spans="1:9" x14ac:dyDescent="0.2">
      <c r="A25" s="266" t="s">
        <v>300</v>
      </c>
      <c r="B25" s="5" t="s">
        <v>351</v>
      </c>
      <c r="C25" s="267" t="s">
        <v>348</v>
      </c>
      <c r="D25" s="267" t="s">
        <v>341</v>
      </c>
      <c r="E25" s="268">
        <f>+COG!F76</f>
        <v>436361220.75999993</v>
      </c>
      <c r="F25" s="267" t="s">
        <v>322</v>
      </c>
      <c r="G25" s="267">
        <v>8.25</v>
      </c>
      <c r="H25" s="268">
        <f>+Memoria!C56</f>
        <v>436361220.75999999</v>
      </c>
      <c r="I25" s="269">
        <f>+ROUND(E25-H25,2)</f>
        <v>0</v>
      </c>
    </row>
    <row r="26" spans="1:9" x14ac:dyDescent="0.2">
      <c r="A26" s="449"/>
      <c r="B26" s="450"/>
      <c r="C26" s="450"/>
      <c r="D26" s="450"/>
      <c r="E26" s="450"/>
      <c r="F26" s="450"/>
      <c r="G26" s="450"/>
      <c r="H26" s="450"/>
      <c r="I26" s="451"/>
    </row>
    <row r="27" spans="1:9" x14ac:dyDescent="0.2">
      <c r="A27" s="266" t="s">
        <v>293</v>
      </c>
      <c r="B27" s="5" t="s">
        <v>352</v>
      </c>
      <c r="C27" s="267" t="s">
        <v>353</v>
      </c>
      <c r="D27" s="267" t="s">
        <v>335</v>
      </c>
      <c r="E27" s="268">
        <f>+CFG!B41</f>
        <v>1110168831.4100001</v>
      </c>
      <c r="F27" s="267" t="s">
        <v>322</v>
      </c>
      <c r="G27" s="267" t="s">
        <v>336</v>
      </c>
      <c r="H27" s="268">
        <f>+Memoria!C50</f>
        <v>-1110168831.4100001</v>
      </c>
      <c r="I27" s="269">
        <f>+ROUND(E27+H27,2)</f>
        <v>0</v>
      </c>
    </row>
    <row r="28" spans="1:9" ht="22.5" x14ac:dyDescent="0.2">
      <c r="A28" s="266" t="s">
        <v>296</v>
      </c>
      <c r="B28" s="5" t="s">
        <v>354</v>
      </c>
      <c r="C28" s="267" t="s">
        <v>353</v>
      </c>
      <c r="D28" s="267" t="s">
        <v>325</v>
      </c>
      <c r="E28" s="268">
        <f>+CFG!C41</f>
        <v>191643580.06999999</v>
      </c>
      <c r="F28" s="267" t="s">
        <v>322</v>
      </c>
      <c r="G28" s="267" t="s">
        <v>338</v>
      </c>
      <c r="H28" s="268">
        <f>+Memoria!C52</f>
        <v>-191643580.06999999</v>
      </c>
      <c r="I28" s="269">
        <f>+ROUND(E28+H28,2)</f>
        <v>0</v>
      </c>
    </row>
    <row r="29" spans="1:9" x14ac:dyDescent="0.2">
      <c r="A29" s="266" t="s">
        <v>298</v>
      </c>
      <c r="B29" s="5" t="s">
        <v>355</v>
      </c>
      <c r="C29" s="267" t="s">
        <v>353</v>
      </c>
      <c r="D29" s="267" t="s">
        <v>328</v>
      </c>
      <c r="E29" s="268">
        <f>+CFG!E41</f>
        <v>436361220.75999999</v>
      </c>
      <c r="F29" s="267" t="s">
        <v>322</v>
      </c>
      <c r="G29" s="267" t="s">
        <v>629</v>
      </c>
      <c r="H29" s="268">
        <f>+Memoria!C54+Memoria!C55+Memoria!C56</f>
        <v>436361220.75999999</v>
      </c>
      <c r="I29" s="269">
        <f>+ROUND(E29-H29,2)</f>
        <v>0</v>
      </c>
    </row>
    <row r="30" spans="1:9" x14ac:dyDescent="0.2">
      <c r="A30" s="266" t="s">
        <v>300</v>
      </c>
      <c r="B30" s="5" t="s">
        <v>356</v>
      </c>
      <c r="C30" s="267" t="s">
        <v>353</v>
      </c>
      <c r="D30" s="267" t="s">
        <v>341</v>
      </c>
      <c r="E30" s="268">
        <f>+CFG!F41</f>
        <v>436361220.75999999</v>
      </c>
      <c r="F30" s="267" t="s">
        <v>322</v>
      </c>
      <c r="G30" s="267">
        <v>8.25</v>
      </c>
      <c r="H30" s="268">
        <f>+Memoria!C56</f>
        <v>436361220.75999999</v>
      </c>
      <c r="I30" s="269">
        <f>+ROUND(E30-H30,2)</f>
        <v>0</v>
      </c>
    </row>
    <row r="31" spans="1:9" x14ac:dyDescent="0.2">
      <c r="A31" s="449"/>
      <c r="B31" s="450"/>
      <c r="C31" s="450"/>
      <c r="D31" s="450"/>
      <c r="E31" s="450"/>
      <c r="F31" s="450"/>
      <c r="G31" s="450"/>
      <c r="H31" s="450"/>
      <c r="I31" s="451"/>
    </row>
    <row r="32" spans="1:9" ht="22.5" x14ac:dyDescent="0.2">
      <c r="A32" s="266" t="s">
        <v>302</v>
      </c>
      <c r="B32" s="5" t="s">
        <v>357</v>
      </c>
      <c r="C32" s="267" t="s">
        <v>358</v>
      </c>
      <c r="D32" s="267" t="s">
        <v>359</v>
      </c>
      <c r="E32" s="268">
        <f>+EN!B27</f>
        <v>0</v>
      </c>
      <c r="F32" s="267" t="s">
        <v>360</v>
      </c>
      <c r="G32" s="267" t="s">
        <v>361</v>
      </c>
      <c r="H32" s="268">
        <f>+IPF!E25</f>
        <v>0</v>
      </c>
      <c r="I32" s="269">
        <f>+ROUND(E32-H32,2)</f>
        <v>0</v>
      </c>
    </row>
    <row r="33" spans="1:9" ht="33.75" x14ac:dyDescent="0.2">
      <c r="A33" s="266" t="s">
        <v>302</v>
      </c>
      <c r="B33" s="5" t="s">
        <v>362</v>
      </c>
      <c r="C33" s="267" t="s">
        <v>358</v>
      </c>
      <c r="D33" s="267" t="s">
        <v>363</v>
      </c>
      <c r="E33" s="268">
        <f>+EN!C27</f>
        <v>4648497.16</v>
      </c>
      <c r="F33" s="267" t="s">
        <v>360</v>
      </c>
      <c r="G33" s="267" t="s">
        <v>364</v>
      </c>
      <c r="H33" s="268">
        <f>+IPF!E27</f>
        <v>4648497.16</v>
      </c>
      <c r="I33" s="269">
        <f>+ROUND(E33-H33,2)</f>
        <v>0</v>
      </c>
    </row>
    <row r="34" spans="1:9" ht="33.75" x14ac:dyDescent="0.2">
      <c r="A34" s="266" t="s">
        <v>302</v>
      </c>
      <c r="B34" s="5" t="s">
        <v>365</v>
      </c>
      <c r="C34" s="267" t="s">
        <v>358</v>
      </c>
      <c r="D34" s="267" t="s">
        <v>231</v>
      </c>
      <c r="E34" s="268" t="e">
        <f>+EN!D27</f>
        <v>#VALUE!</v>
      </c>
      <c r="F34" s="267" t="s">
        <v>360</v>
      </c>
      <c r="G34" s="267" t="s">
        <v>366</v>
      </c>
      <c r="H34" s="268">
        <f>+IPF!E29</f>
        <v>-4648497.16</v>
      </c>
      <c r="I34" s="269" t="e">
        <f>+ROUND(E34-H34,2)</f>
        <v>#VALUE!</v>
      </c>
    </row>
    <row r="35" spans="1:9" x14ac:dyDescent="0.2">
      <c r="A35" s="449"/>
      <c r="B35" s="450"/>
      <c r="C35" s="450"/>
      <c r="D35" s="450"/>
      <c r="E35" s="450"/>
      <c r="F35" s="450"/>
      <c r="G35" s="450"/>
      <c r="H35" s="450"/>
      <c r="I35" s="451"/>
    </row>
    <row r="36" spans="1:9" ht="22.5" x14ac:dyDescent="0.2">
      <c r="A36" s="266" t="s">
        <v>305</v>
      </c>
      <c r="B36" s="5" t="s">
        <v>367</v>
      </c>
      <c r="C36" s="267" t="s">
        <v>368</v>
      </c>
      <c r="D36" s="267" t="s">
        <v>328</v>
      </c>
      <c r="E36" s="268">
        <f>+ID!B23</f>
        <v>3034513.86</v>
      </c>
      <c r="F36" s="267" t="s">
        <v>348</v>
      </c>
      <c r="G36" s="267" t="s">
        <v>369</v>
      </c>
      <c r="H36" s="268">
        <f>+COG!E70</f>
        <v>3034513.86</v>
      </c>
      <c r="I36" s="269">
        <f>+ROUND(E36-H36,2)</f>
        <v>0</v>
      </c>
    </row>
    <row r="37" spans="1:9" ht="22.5" x14ac:dyDescent="0.2">
      <c r="A37" s="266" t="s">
        <v>305</v>
      </c>
      <c r="B37" s="5" t="s">
        <v>370</v>
      </c>
      <c r="C37" s="267" t="s">
        <v>368</v>
      </c>
      <c r="D37" s="267" t="s">
        <v>341</v>
      </c>
      <c r="E37" s="268">
        <f>+ID!C23</f>
        <v>3034513.86</v>
      </c>
      <c r="F37" s="267" t="s">
        <v>348</v>
      </c>
      <c r="G37" s="267" t="s">
        <v>371</v>
      </c>
      <c r="H37" s="268">
        <f>+COG!F70</f>
        <v>3034513.86</v>
      </c>
      <c r="I37" s="269">
        <f>+ROUND(E37-H37,2)</f>
        <v>0</v>
      </c>
    </row>
    <row r="38" spans="1:9" x14ac:dyDescent="0.2">
      <c r="A38" s="449"/>
      <c r="B38" s="450"/>
      <c r="C38" s="450"/>
      <c r="D38" s="450"/>
      <c r="E38" s="450"/>
      <c r="F38" s="450"/>
      <c r="G38" s="450"/>
      <c r="H38" s="450"/>
      <c r="I38" s="451"/>
    </row>
    <row r="39" spans="1:9" x14ac:dyDescent="0.2">
      <c r="A39" s="266" t="s">
        <v>308</v>
      </c>
      <c r="B39" s="79" t="s">
        <v>372</v>
      </c>
      <c r="C39" s="267" t="s">
        <v>373</v>
      </c>
      <c r="D39" s="267" t="s">
        <v>335</v>
      </c>
      <c r="E39" s="268">
        <f>+GCP!B36</f>
        <v>1110168831.4100001</v>
      </c>
      <c r="F39" s="267" t="s">
        <v>322</v>
      </c>
      <c r="G39" s="267" t="s">
        <v>336</v>
      </c>
      <c r="H39" s="268">
        <f>+Memoria!C50</f>
        <v>-1110168831.4100001</v>
      </c>
      <c r="I39" s="269">
        <f>+ROUND(E39+H39,2)</f>
        <v>0</v>
      </c>
    </row>
    <row r="40" spans="1:9" ht="22.5" x14ac:dyDescent="0.2">
      <c r="A40" s="266" t="s">
        <v>309</v>
      </c>
      <c r="B40" s="79" t="s">
        <v>374</v>
      </c>
      <c r="C40" s="267" t="s">
        <v>373</v>
      </c>
      <c r="D40" s="267" t="s">
        <v>325</v>
      </c>
      <c r="E40" s="268">
        <f>+GCP!C36</f>
        <v>191643580.06999999</v>
      </c>
      <c r="F40" s="267" t="s">
        <v>322</v>
      </c>
      <c r="G40" s="267" t="s">
        <v>338</v>
      </c>
      <c r="H40" s="268">
        <f>+Memoria!C52</f>
        <v>-191643580.06999999</v>
      </c>
      <c r="I40" s="269">
        <f>+ROUND(E40+H40,2)</f>
        <v>0</v>
      </c>
    </row>
    <row r="41" spans="1:9" x14ac:dyDescent="0.2">
      <c r="A41" s="266" t="s">
        <v>310</v>
      </c>
      <c r="B41" s="79" t="s">
        <v>375</v>
      </c>
      <c r="C41" s="267" t="s">
        <v>373</v>
      </c>
      <c r="D41" s="267" t="s">
        <v>328</v>
      </c>
      <c r="E41" s="268">
        <f>+GCP!E36</f>
        <v>436361220.75999999</v>
      </c>
      <c r="F41" s="267" t="s">
        <v>322</v>
      </c>
      <c r="G41" s="267" t="s">
        <v>629</v>
      </c>
      <c r="H41" s="268">
        <f>+Memoria!C54+Memoria!C55+Memoria!C56</f>
        <v>436361220.75999999</v>
      </c>
      <c r="I41" s="269">
        <f t="shared" ref="I41:I42" si="0">ROUND(E41-H41,2)</f>
        <v>0</v>
      </c>
    </row>
    <row r="42" spans="1:9" x14ac:dyDescent="0.2">
      <c r="A42" s="266" t="s">
        <v>311</v>
      </c>
      <c r="B42" s="79" t="s">
        <v>376</v>
      </c>
      <c r="C42" s="267" t="s">
        <v>373</v>
      </c>
      <c r="D42" s="267" t="s">
        <v>341</v>
      </c>
      <c r="E42" s="268">
        <f>+GCP!F36</f>
        <v>436361220.75999999</v>
      </c>
      <c r="F42" s="267" t="s">
        <v>322</v>
      </c>
      <c r="G42" s="267">
        <v>8.25</v>
      </c>
      <c r="H42" s="268">
        <f>+Memoria!C56</f>
        <v>436361220.75999999</v>
      </c>
      <c r="I42" s="269">
        <f t="shared" si="0"/>
        <v>0</v>
      </c>
    </row>
    <row r="43" spans="1:9" x14ac:dyDescent="0.2">
      <c r="A43" s="449"/>
      <c r="B43" s="450"/>
      <c r="C43" s="450"/>
      <c r="D43" s="450"/>
      <c r="E43" s="450"/>
      <c r="F43" s="450"/>
      <c r="G43" s="450"/>
      <c r="H43" s="450"/>
      <c r="I43" s="451"/>
    </row>
    <row r="44" spans="1:9" x14ac:dyDescent="0.2">
      <c r="A44" s="266" t="s">
        <v>308</v>
      </c>
      <c r="B44" s="79" t="s">
        <v>377</v>
      </c>
      <c r="C44" s="267" t="s">
        <v>373</v>
      </c>
      <c r="D44" s="267" t="s">
        <v>335</v>
      </c>
      <c r="E44" s="268">
        <f>+GCP!B36</f>
        <v>1110168831.4100001</v>
      </c>
      <c r="F44" s="267" t="s">
        <v>334</v>
      </c>
      <c r="G44" s="267" t="s">
        <v>335</v>
      </c>
      <c r="H44" s="268">
        <f>+CA!B32</f>
        <v>1110168831.4099998</v>
      </c>
      <c r="I44" s="269">
        <f>+ROUND(E44-H44,2)</f>
        <v>0</v>
      </c>
    </row>
    <row r="45" spans="1:9" ht="22.5" x14ac:dyDescent="0.2">
      <c r="A45" s="266" t="s">
        <v>309</v>
      </c>
      <c r="B45" s="79" t="s">
        <v>378</v>
      </c>
      <c r="C45" s="267" t="s">
        <v>373</v>
      </c>
      <c r="D45" s="267" t="s">
        <v>325</v>
      </c>
      <c r="E45" s="268">
        <f>+GCP!C36</f>
        <v>191643580.06999999</v>
      </c>
      <c r="F45" s="267" t="s">
        <v>334</v>
      </c>
      <c r="G45" s="267" t="s">
        <v>325</v>
      </c>
      <c r="H45" s="268">
        <f>+CA!C32</f>
        <v>191643580.07000005</v>
      </c>
      <c r="I45" s="269">
        <f>+ROUND(E45-H45,2)</f>
        <v>0</v>
      </c>
    </row>
    <row r="46" spans="1:9" x14ac:dyDescent="0.2">
      <c r="A46" s="266" t="s">
        <v>310</v>
      </c>
      <c r="B46" s="79" t="s">
        <v>379</v>
      </c>
      <c r="C46" s="267" t="s">
        <v>373</v>
      </c>
      <c r="D46" s="267" t="s">
        <v>328</v>
      </c>
      <c r="E46" s="268">
        <f>+GCP!E36</f>
        <v>436361220.75999999</v>
      </c>
      <c r="F46" s="267" t="s">
        <v>334</v>
      </c>
      <c r="G46" s="267" t="s">
        <v>328</v>
      </c>
      <c r="H46" s="268">
        <f>+CA!E32</f>
        <v>436361220.75999993</v>
      </c>
      <c r="I46" s="269">
        <f>ROUND(E46-H46,2)</f>
        <v>0</v>
      </c>
    </row>
    <row r="47" spans="1:9" x14ac:dyDescent="0.2">
      <c r="A47" s="266" t="s">
        <v>311</v>
      </c>
      <c r="B47" s="79" t="s">
        <v>380</v>
      </c>
      <c r="C47" s="267" t="s">
        <v>373</v>
      </c>
      <c r="D47" s="267" t="s">
        <v>341</v>
      </c>
      <c r="E47" s="268">
        <f>+GCP!F36</f>
        <v>436361220.75999999</v>
      </c>
      <c r="F47" s="267" t="s">
        <v>334</v>
      </c>
      <c r="G47" s="267" t="s">
        <v>341</v>
      </c>
      <c r="H47" s="268">
        <f>+CA!F32</f>
        <v>436361220.75999993</v>
      </c>
      <c r="I47" s="269">
        <f>ROUND(E47-H47,2)</f>
        <v>0</v>
      </c>
    </row>
    <row r="48" spans="1:9" x14ac:dyDescent="0.2">
      <c r="A48" s="449"/>
      <c r="B48" s="450"/>
      <c r="C48" s="450"/>
      <c r="D48" s="450"/>
      <c r="E48" s="450"/>
      <c r="F48" s="450"/>
      <c r="G48" s="450"/>
      <c r="H48" s="450"/>
      <c r="I48" s="451"/>
    </row>
    <row r="49" spans="1:9" x14ac:dyDescent="0.2">
      <c r="A49" s="266" t="s">
        <v>308</v>
      </c>
      <c r="B49" s="79" t="s">
        <v>381</v>
      </c>
      <c r="C49" s="267" t="s">
        <v>373</v>
      </c>
      <c r="D49" s="267" t="s">
        <v>335</v>
      </c>
      <c r="E49" s="268">
        <f>+GCP!B36</f>
        <v>1110168831.4100001</v>
      </c>
      <c r="F49" s="267" t="s">
        <v>343</v>
      </c>
      <c r="G49" s="267" t="s">
        <v>335</v>
      </c>
      <c r="H49" s="268">
        <f>+CTG!B15</f>
        <v>1110168831.4099998</v>
      </c>
      <c r="I49" s="269">
        <f>+ROUND(E49-H49,2)</f>
        <v>0</v>
      </c>
    </row>
    <row r="50" spans="1:9" ht="22.5" x14ac:dyDescent="0.2">
      <c r="A50" s="266" t="s">
        <v>309</v>
      </c>
      <c r="B50" s="79" t="s">
        <v>382</v>
      </c>
      <c r="C50" s="267" t="s">
        <v>373</v>
      </c>
      <c r="D50" s="267" t="s">
        <v>325</v>
      </c>
      <c r="E50" s="268">
        <f>+GCP!C36</f>
        <v>191643580.06999999</v>
      </c>
      <c r="F50" s="267" t="s">
        <v>343</v>
      </c>
      <c r="G50" s="267" t="s">
        <v>325</v>
      </c>
      <c r="H50" s="268">
        <f>+CTG!C15</f>
        <v>191643580.06999999</v>
      </c>
      <c r="I50" s="269">
        <f>+ROUND(E50-H50,2)</f>
        <v>0</v>
      </c>
    </row>
    <row r="51" spans="1:9" x14ac:dyDescent="0.2">
      <c r="A51" s="266" t="s">
        <v>310</v>
      </c>
      <c r="B51" s="79" t="s">
        <v>383</v>
      </c>
      <c r="C51" s="267" t="s">
        <v>373</v>
      </c>
      <c r="D51" s="267" t="s">
        <v>328</v>
      </c>
      <c r="E51" s="268">
        <f>+GCP!E36</f>
        <v>436361220.75999999</v>
      </c>
      <c r="F51" s="267" t="s">
        <v>343</v>
      </c>
      <c r="G51" s="267" t="s">
        <v>328</v>
      </c>
      <c r="H51" s="268">
        <f>+CTG!E15</f>
        <v>436361220.76000005</v>
      </c>
      <c r="I51" s="269">
        <f>ROUND(E51-H51,2)</f>
        <v>0</v>
      </c>
    </row>
    <row r="52" spans="1:9" x14ac:dyDescent="0.2">
      <c r="A52" s="266" t="s">
        <v>311</v>
      </c>
      <c r="B52" s="79" t="s">
        <v>384</v>
      </c>
      <c r="C52" s="267" t="s">
        <v>373</v>
      </c>
      <c r="D52" s="267" t="s">
        <v>341</v>
      </c>
      <c r="E52" s="268">
        <f>+GCP!F36</f>
        <v>436361220.75999999</v>
      </c>
      <c r="F52" s="267" t="s">
        <v>343</v>
      </c>
      <c r="G52" s="267" t="s">
        <v>341</v>
      </c>
      <c r="H52" s="268">
        <f>+CTG!F15</f>
        <v>436361220.76000005</v>
      </c>
      <c r="I52" s="269">
        <f>ROUND(E52-H52,2)</f>
        <v>0</v>
      </c>
    </row>
    <row r="53" spans="1:9" x14ac:dyDescent="0.2">
      <c r="A53" s="449"/>
      <c r="B53" s="450"/>
      <c r="C53" s="450"/>
      <c r="D53" s="450"/>
      <c r="E53" s="450"/>
      <c r="F53" s="450"/>
      <c r="G53" s="450"/>
      <c r="H53" s="450"/>
      <c r="I53" s="451"/>
    </row>
    <row r="54" spans="1:9" x14ac:dyDescent="0.2">
      <c r="A54" s="266" t="s">
        <v>308</v>
      </c>
      <c r="B54" s="79" t="s">
        <v>385</v>
      </c>
      <c r="C54" s="267" t="s">
        <v>373</v>
      </c>
      <c r="D54" s="267" t="s">
        <v>335</v>
      </c>
      <c r="E54" s="268">
        <f>+GCP!B36</f>
        <v>1110168831.4100001</v>
      </c>
      <c r="F54" s="267" t="s">
        <v>348</v>
      </c>
      <c r="G54" s="267" t="s">
        <v>335</v>
      </c>
      <c r="H54" s="268">
        <f>+COG!B76</f>
        <v>1110168831.4100001</v>
      </c>
      <c r="I54" s="269">
        <f>+ROUND(E54-H54,2)</f>
        <v>0</v>
      </c>
    </row>
    <row r="55" spans="1:9" ht="22.5" x14ac:dyDescent="0.2">
      <c r="A55" s="266" t="s">
        <v>309</v>
      </c>
      <c r="B55" s="79" t="s">
        <v>386</v>
      </c>
      <c r="C55" s="267" t="s">
        <v>373</v>
      </c>
      <c r="D55" s="267" t="s">
        <v>325</v>
      </c>
      <c r="E55" s="268">
        <f>+GCP!C36</f>
        <v>191643580.06999999</v>
      </c>
      <c r="F55" s="267" t="s">
        <v>348</v>
      </c>
      <c r="G55" s="267" t="s">
        <v>325</v>
      </c>
      <c r="H55" s="268">
        <f>+COG!C76</f>
        <v>191643580.06999999</v>
      </c>
      <c r="I55" s="269">
        <f>+ROUND(E55-H55,2)</f>
        <v>0</v>
      </c>
    </row>
    <row r="56" spans="1:9" x14ac:dyDescent="0.2">
      <c r="A56" s="266" t="s">
        <v>310</v>
      </c>
      <c r="B56" s="79" t="s">
        <v>387</v>
      </c>
      <c r="C56" s="267" t="s">
        <v>373</v>
      </c>
      <c r="D56" s="267" t="s">
        <v>328</v>
      </c>
      <c r="E56" s="268">
        <f>+GCP!E36</f>
        <v>436361220.75999999</v>
      </c>
      <c r="F56" s="267" t="s">
        <v>348</v>
      </c>
      <c r="G56" s="267" t="s">
        <v>328</v>
      </c>
      <c r="H56" s="268">
        <f>+CTG!E15</f>
        <v>436361220.76000005</v>
      </c>
      <c r="I56" s="269">
        <f>ROUND(E56-H56,2)</f>
        <v>0</v>
      </c>
    </row>
    <row r="57" spans="1:9" x14ac:dyDescent="0.2">
      <c r="A57" s="266" t="s">
        <v>311</v>
      </c>
      <c r="B57" s="79" t="s">
        <v>388</v>
      </c>
      <c r="C57" s="267" t="s">
        <v>373</v>
      </c>
      <c r="D57" s="267" t="s">
        <v>341</v>
      </c>
      <c r="E57" s="268">
        <f>+GCP!F36</f>
        <v>436361220.75999999</v>
      </c>
      <c r="F57" s="267" t="s">
        <v>348</v>
      </c>
      <c r="G57" s="267" t="s">
        <v>341</v>
      </c>
      <c r="H57" s="268">
        <f>+COG!F76</f>
        <v>436361220.75999993</v>
      </c>
      <c r="I57" s="269">
        <f>ROUND(E57-H57,2)</f>
        <v>0</v>
      </c>
    </row>
    <row r="58" spans="1:9" x14ac:dyDescent="0.2">
      <c r="A58" s="449"/>
      <c r="B58" s="450"/>
      <c r="C58" s="450"/>
      <c r="D58" s="450"/>
      <c r="E58" s="450"/>
      <c r="F58" s="450"/>
      <c r="G58" s="450"/>
      <c r="H58" s="450"/>
      <c r="I58" s="451"/>
    </row>
    <row r="59" spans="1:9" x14ac:dyDescent="0.2">
      <c r="A59" s="266" t="s">
        <v>308</v>
      </c>
      <c r="B59" s="79" t="s">
        <v>389</v>
      </c>
      <c r="C59" s="267" t="s">
        <v>373</v>
      </c>
      <c r="D59" s="267" t="s">
        <v>335</v>
      </c>
      <c r="E59" s="268">
        <f>+GCP!B36</f>
        <v>1110168831.4100001</v>
      </c>
      <c r="F59" s="267" t="s">
        <v>353</v>
      </c>
      <c r="G59" s="267" t="s">
        <v>335</v>
      </c>
      <c r="H59" s="268">
        <f>+CFG!B41</f>
        <v>1110168831.4100001</v>
      </c>
      <c r="I59" s="269">
        <f>+ROUND(E59-H59,2)</f>
        <v>0</v>
      </c>
    </row>
    <row r="60" spans="1:9" ht="22.5" x14ac:dyDescent="0.2">
      <c r="A60" s="266" t="s">
        <v>309</v>
      </c>
      <c r="B60" s="79" t="s">
        <v>390</v>
      </c>
      <c r="C60" s="267" t="s">
        <v>373</v>
      </c>
      <c r="D60" s="267" t="s">
        <v>325</v>
      </c>
      <c r="E60" s="268">
        <f>+GCP!C36</f>
        <v>191643580.06999999</v>
      </c>
      <c r="F60" s="267" t="s">
        <v>353</v>
      </c>
      <c r="G60" s="267" t="s">
        <v>325</v>
      </c>
      <c r="H60" s="268">
        <f>+CFG!C41</f>
        <v>191643580.06999999</v>
      </c>
      <c r="I60" s="269">
        <f>+ROUND(E60-H60,2)</f>
        <v>0</v>
      </c>
    </row>
    <row r="61" spans="1:9" x14ac:dyDescent="0.2">
      <c r="A61" s="266" t="s">
        <v>310</v>
      </c>
      <c r="B61" s="79" t="s">
        <v>391</v>
      </c>
      <c r="C61" s="267" t="s">
        <v>373</v>
      </c>
      <c r="D61" s="267" t="s">
        <v>328</v>
      </c>
      <c r="E61" s="268">
        <f>+GCP!E36</f>
        <v>436361220.75999999</v>
      </c>
      <c r="F61" s="267" t="s">
        <v>353</v>
      </c>
      <c r="G61" s="267" t="s">
        <v>328</v>
      </c>
      <c r="H61" s="268">
        <f>+CFG!E41</f>
        <v>436361220.75999999</v>
      </c>
      <c r="I61" s="269">
        <f>ROUND(E61-H61,2)</f>
        <v>0</v>
      </c>
    </row>
    <row r="62" spans="1:9" x14ac:dyDescent="0.2">
      <c r="A62" s="270" t="s">
        <v>311</v>
      </c>
      <c r="B62" s="271" t="s">
        <v>392</v>
      </c>
      <c r="C62" s="272" t="s">
        <v>373</v>
      </c>
      <c r="D62" s="272" t="s">
        <v>341</v>
      </c>
      <c r="E62" s="273">
        <f>+GCP!F36</f>
        <v>436361220.75999999</v>
      </c>
      <c r="F62" s="272" t="s">
        <v>353</v>
      </c>
      <c r="G62" s="272" t="s">
        <v>341</v>
      </c>
      <c r="H62" s="273">
        <f>+CFG!F41</f>
        <v>436361220.75999999</v>
      </c>
      <c r="I62" s="274">
        <f>ROUND(E62-H62,2)</f>
        <v>0</v>
      </c>
    </row>
  </sheetData>
  <mergeCells count="24">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L11:L12"/>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zoomScaleNormal="100" workbookViewId="0">
      <selection activeCell="E16" sqref="E16"/>
    </sheetView>
  </sheetViews>
  <sheetFormatPr baseColWidth="10" defaultColWidth="9.42578125" defaultRowHeight="11.25" x14ac:dyDescent="0.25"/>
  <cols>
    <col min="1" max="1" width="62.5703125" style="8" customWidth="1"/>
    <col min="2" max="2" width="17.28515625" style="8" customWidth="1"/>
    <col min="3" max="3" width="17.140625" style="8" customWidth="1"/>
    <col min="4" max="4" width="9.140625" style="8" bestFit="1" customWidth="1"/>
    <col min="5" max="16384" width="9.42578125" style="8"/>
  </cols>
  <sheetData>
    <row r="1" spans="1:4" ht="45" customHeight="1" x14ac:dyDescent="0.25">
      <c r="A1" s="460" t="s">
        <v>630</v>
      </c>
      <c r="B1" s="461"/>
      <c r="C1" s="462"/>
    </row>
    <row r="2" spans="1:4" x14ac:dyDescent="0.25">
      <c r="A2" s="9" t="s">
        <v>100</v>
      </c>
      <c r="B2" s="9">
        <v>2025</v>
      </c>
      <c r="C2" s="9">
        <v>2024</v>
      </c>
    </row>
    <row r="3" spans="1:4" s="12" customFormat="1" x14ac:dyDescent="0.25">
      <c r="A3" s="10" t="s">
        <v>101</v>
      </c>
      <c r="B3" s="11"/>
      <c r="C3" s="11"/>
    </row>
    <row r="4" spans="1:4" x14ac:dyDescent="0.25">
      <c r="A4" s="13" t="s">
        <v>102</v>
      </c>
      <c r="B4" s="14">
        <f>SUM(B5:B11)</f>
        <v>158136511.97000003</v>
      </c>
      <c r="C4" s="14">
        <f>SUM(C5:C11)</f>
        <v>244901435.09999999</v>
      </c>
      <c r="D4" s="12"/>
    </row>
    <row r="5" spans="1:4" x14ac:dyDescent="0.2">
      <c r="A5" s="15" t="s">
        <v>103</v>
      </c>
      <c r="B5" s="16">
        <v>113996523.89</v>
      </c>
      <c r="C5" s="16">
        <v>136382470.44</v>
      </c>
      <c r="D5" s="17">
        <v>4110</v>
      </c>
    </row>
    <row r="6" spans="1:4" x14ac:dyDescent="0.2">
      <c r="A6" s="15" t="s">
        <v>104</v>
      </c>
      <c r="B6" s="16">
        <v>0</v>
      </c>
      <c r="C6" s="16">
        <v>0</v>
      </c>
      <c r="D6" s="17">
        <v>4120</v>
      </c>
    </row>
    <row r="7" spans="1:4" x14ac:dyDescent="0.2">
      <c r="A7" s="15" t="s">
        <v>105</v>
      </c>
      <c r="B7" s="16">
        <v>0</v>
      </c>
      <c r="C7" s="16">
        <v>0</v>
      </c>
      <c r="D7" s="17">
        <v>4130</v>
      </c>
    </row>
    <row r="8" spans="1:4" x14ac:dyDescent="0.2">
      <c r="A8" s="15" t="s">
        <v>106</v>
      </c>
      <c r="B8" s="16">
        <v>29705819.73</v>
      </c>
      <c r="C8" s="16">
        <v>67772735.849999994</v>
      </c>
      <c r="D8" s="17">
        <v>4140</v>
      </c>
    </row>
    <row r="9" spans="1:4" x14ac:dyDescent="0.2">
      <c r="A9" s="15" t="s">
        <v>107</v>
      </c>
      <c r="B9" s="16">
        <v>3525076.27</v>
      </c>
      <c r="C9" s="16">
        <v>22837861.43</v>
      </c>
      <c r="D9" s="17">
        <v>4150</v>
      </c>
    </row>
    <row r="10" spans="1:4" x14ac:dyDescent="0.2">
      <c r="A10" s="15" t="s">
        <v>108</v>
      </c>
      <c r="B10" s="16">
        <v>10909092.08</v>
      </c>
      <c r="C10" s="16">
        <v>17908367.379999999</v>
      </c>
      <c r="D10" s="17">
        <v>4160</v>
      </c>
    </row>
    <row r="11" spans="1:4" ht="11.25" customHeight="1" x14ac:dyDescent="0.2">
      <c r="A11" s="15" t="s">
        <v>109</v>
      </c>
      <c r="B11" s="16">
        <v>0</v>
      </c>
      <c r="C11" s="16">
        <v>0</v>
      </c>
      <c r="D11" s="17">
        <v>4170</v>
      </c>
    </row>
    <row r="12" spans="1:4" ht="11.25" customHeight="1" x14ac:dyDescent="0.25">
      <c r="A12" s="15"/>
      <c r="B12" s="11"/>
      <c r="C12" s="11"/>
      <c r="D12" s="12"/>
    </row>
    <row r="13" spans="1:4" ht="33.75" x14ac:dyDescent="0.25">
      <c r="A13" s="13" t="s">
        <v>110</v>
      </c>
      <c r="B13" s="14">
        <f>SUM(B14:B15)</f>
        <v>428974809.85000002</v>
      </c>
      <c r="C13" s="14">
        <f>SUM(C14:C15)</f>
        <v>842752378.08000004</v>
      </c>
      <c r="D13" s="12"/>
    </row>
    <row r="14" spans="1:4" ht="22.5" x14ac:dyDescent="0.2">
      <c r="A14" s="15" t="s">
        <v>111</v>
      </c>
      <c r="B14" s="16">
        <v>427403468.92000002</v>
      </c>
      <c r="C14" s="16">
        <v>796515075.48000002</v>
      </c>
      <c r="D14" s="17">
        <v>4210</v>
      </c>
    </row>
    <row r="15" spans="1:4" ht="11.25" customHeight="1" x14ac:dyDescent="0.2">
      <c r="A15" s="15" t="s">
        <v>112</v>
      </c>
      <c r="B15" s="16">
        <v>1571340.93</v>
      </c>
      <c r="C15" s="16">
        <v>46237302.600000001</v>
      </c>
      <c r="D15" s="17">
        <v>4220</v>
      </c>
    </row>
    <row r="16" spans="1:4" ht="11.25" customHeight="1" x14ac:dyDescent="0.25">
      <c r="A16" s="15"/>
      <c r="B16" s="11"/>
      <c r="C16" s="11"/>
      <c r="D16" s="12"/>
    </row>
    <row r="17" spans="1:5" ht="11.25" customHeight="1" x14ac:dyDescent="0.25">
      <c r="A17" s="13" t="s">
        <v>113</v>
      </c>
      <c r="B17" s="14">
        <f>SUM(B18:B22)</f>
        <v>0</v>
      </c>
      <c r="C17" s="14">
        <f>SUM(C18:C22)</f>
        <v>0</v>
      </c>
      <c r="D17" s="12"/>
    </row>
    <row r="18" spans="1:5" ht="11.25" customHeight="1" x14ac:dyDescent="0.2">
      <c r="A18" s="15" t="s">
        <v>114</v>
      </c>
      <c r="B18" s="16">
        <v>0</v>
      </c>
      <c r="C18" s="16">
        <v>0</v>
      </c>
      <c r="D18" s="17">
        <v>4310</v>
      </c>
    </row>
    <row r="19" spans="1:5" ht="11.25" customHeight="1" x14ac:dyDescent="0.2">
      <c r="A19" s="15" t="s">
        <v>115</v>
      </c>
      <c r="B19" s="16">
        <v>0</v>
      </c>
      <c r="C19" s="16">
        <v>0</v>
      </c>
      <c r="D19" s="17">
        <v>4320</v>
      </c>
    </row>
    <row r="20" spans="1:5" ht="11.25" customHeight="1" x14ac:dyDescent="0.2">
      <c r="A20" s="15" t="s">
        <v>116</v>
      </c>
      <c r="B20" s="16">
        <v>0</v>
      </c>
      <c r="C20" s="16">
        <v>0</v>
      </c>
      <c r="D20" s="17">
        <v>4330</v>
      </c>
    </row>
    <row r="21" spans="1:5" ht="11.25" customHeight="1" x14ac:dyDescent="0.2">
      <c r="A21" s="15" t="s">
        <v>117</v>
      </c>
      <c r="B21" s="16">
        <v>0</v>
      </c>
      <c r="C21" s="16">
        <v>0</v>
      </c>
      <c r="D21" s="17">
        <v>4340</v>
      </c>
    </row>
    <row r="22" spans="1:5" ht="11.25" customHeight="1" x14ac:dyDescent="0.2">
      <c r="A22" s="15" t="s">
        <v>118</v>
      </c>
      <c r="B22" s="16">
        <v>0</v>
      </c>
      <c r="C22" s="16">
        <v>0</v>
      </c>
      <c r="D22" s="17">
        <v>4390</v>
      </c>
    </row>
    <row r="23" spans="1:5" ht="11.25" customHeight="1" x14ac:dyDescent="0.25">
      <c r="A23" s="18"/>
      <c r="B23" s="11"/>
      <c r="C23" s="11"/>
      <c r="D23" s="12"/>
    </row>
    <row r="24" spans="1:5" ht="11.25" customHeight="1" x14ac:dyDescent="0.25">
      <c r="A24" s="10" t="s">
        <v>119</v>
      </c>
      <c r="B24" s="14">
        <f>SUM(B4+B13+B17)</f>
        <v>587111321.82000005</v>
      </c>
      <c r="C24" s="19">
        <f>SUM(C4+C13+C17)</f>
        <v>1087653813.1800001</v>
      </c>
      <c r="D24" s="12"/>
    </row>
    <row r="25" spans="1:5" ht="11.25" customHeight="1" x14ac:dyDescent="0.25">
      <c r="A25" s="20"/>
      <c r="B25" s="11"/>
      <c r="C25" s="11"/>
      <c r="D25" s="12"/>
      <c r="E25" s="12"/>
    </row>
    <row r="26" spans="1:5" s="12" customFormat="1" ht="11.25" customHeight="1" x14ac:dyDescent="0.25">
      <c r="A26" s="10" t="s">
        <v>120</v>
      </c>
      <c r="B26" s="11"/>
      <c r="C26" s="11"/>
      <c r="E26" s="8"/>
    </row>
    <row r="27" spans="1:5" ht="11.25" customHeight="1" x14ac:dyDescent="0.25">
      <c r="A27" s="13" t="s">
        <v>121</v>
      </c>
      <c r="B27" s="14">
        <f>SUM(B28:B30)</f>
        <v>282661587.74000001</v>
      </c>
      <c r="C27" s="14">
        <f>SUM(C28:C30)</f>
        <v>689138201.11000001</v>
      </c>
      <c r="D27" s="12"/>
    </row>
    <row r="28" spans="1:5" ht="11.25" customHeight="1" x14ac:dyDescent="0.2">
      <c r="A28" s="15" t="s">
        <v>122</v>
      </c>
      <c r="B28" s="16">
        <v>183811309.66</v>
      </c>
      <c r="C28" s="16">
        <v>405420831.99000001</v>
      </c>
      <c r="D28" s="17">
        <v>5110</v>
      </c>
    </row>
    <row r="29" spans="1:5" ht="11.25" customHeight="1" x14ac:dyDescent="0.2">
      <c r="A29" s="15" t="s">
        <v>123</v>
      </c>
      <c r="B29" s="16">
        <v>36661995.07</v>
      </c>
      <c r="C29" s="16">
        <v>106608587.97</v>
      </c>
      <c r="D29" s="17">
        <v>5120</v>
      </c>
    </row>
    <row r="30" spans="1:5" ht="11.25" customHeight="1" x14ac:dyDescent="0.2">
      <c r="A30" s="15" t="s">
        <v>124</v>
      </c>
      <c r="B30" s="16">
        <v>62188283.009999998</v>
      </c>
      <c r="C30" s="16">
        <v>177108781.15000001</v>
      </c>
      <c r="D30" s="17">
        <v>5130</v>
      </c>
    </row>
    <row r="31" spans="1:5" ht="11.25" customHeight="1" x14ac:dyDescent="0.25">
      <c r="A31" s="15"/>
      <c r="B31" s="11"/>
      <c r="C31" s="11"/>
      <c r="D31" s="12"/>
    </row>
    <row r="32" spans="1:5" ht="11.25" customHeight="1" x14ac:dyDescent="0.25">
      <c r="A32" s="13" t="s">
        <v>125</v>
      </c>
      <c r="B32" s="14">
        <f>SUM(B33:B41)</f>
        <v>61458714.520000003</v>
      </c>
      <c r="C32" s="14">
        <f>SUM(C33:C41)</f>
        <v>131534911.75</v>
      </c>
      <c r="D32" s="12"/>
    </row>
    <row r="33" spans="1:4" ht="11.25" customHeight="1" x14ac:dyDescent="0.2">
      <c r="A33" s="15" t="s">
        <v>126</v>
      </c>
      <c r="B33" s="16">
        <v>0</v>
      </c>
      <c r="C33" s="16">
        <v>1121413.44</v>
      </c>
      <c r="D33" s="17">
        <v>5210</v>
      </c>
    </row>
    <row r="34" spans="1:4" ht="11.25" customHeight="1" x14ac:dyDescent="0.2">
      <c r="A34" s="15" t="s">
        <v>127</v>
      </c>
      <c r="B34" s="16">
        <v>47878868.490000002</v>
      </c>
      <c r="C34" s="16">
        <v>85461026.079999998</v>
      </c>
      <c r="D34" s="17">
        <v>5220</v>
      </c>
    </row>
    <row r="35" spans="1:4" ht="11.25" customHeight="1" x14ac:dyDescent="0.2">
      <c r="A35" s="15" t="s">
        <v>128</v>
      </c>
      <c r="B35" s="16">
        <v>3620960</v>
      </c>
      <c r="C35" s="16">
        <v>12599750</v>
      </c>
      <c r="D35" s="17">
        <v>5230</v>
      </c>
    </row>
    <row r="36" spans="1:4" ht="11.25" customHeight="1" x14ac:dyDescent="0.2">
      <c r="A36" s="15" t="s">
        <v>129</v>
      </c>
      <c r="B36" s="16">
        <v>9958886.0299999993</v>
      </c>
      <c r="C36" s="16">
        <v>32352722.23</v>
      </c>
      <c r="D36" s="17">
        <v>5240</v>
      </c>
    </row>
    <row r="37" spans="1:4" ht="11.25" customHeight="1" x14ac:dyDescent="0.2">
      <c r="A37" s="15" t="s">
        <v>130</v>
      </c>
      <c r="B37" s="16">
        <v>0</v>
      </c>
      <c r="C37" s="16">
        <v>0</v>
      </c>
      <c r="D37" s="17">
        <v>5250</v>
      </c>
    </row>
    <row r="38" spans="1:4" ht="11.25" customHeight="1" x14ac:dyDescent="0.2">
      <c r="A38" s="15" t="s">
        <v>131</v>
      </c>
      <c r="B38" s="16">
        <v>0</v>
      </c>
      <c r="C38" s="16">
        <v>0</v>
      </c>
      <c r="D38" s="17">
        <v>5260</v>
      </c>
    </row>
    <row r="39" spans="1:4" ht="11.25" customHeight="1" x14ac:dyDescent="0.2">
      <c r="A39" s="15" t="s">
        <v>132</v>
      </c>
      <c r="B39" s="16">
        <v>0</v>
      </c>
      <c r="C39" s="16">
        <v>0</v>
      </c>
      <c r="D39" s="17">
        <v>5270</v>
      </c>
    </row>
    <row r="40" spans="1:4" ht="11.25" customHeight="1" x14ac:dyDescent="0.2">
      <c r="A40" s="15" t="s">
        <v>133</v>
      </c>
      <c r="B40" s="16">
        <v>0</v>
      </c>
      <c r="C40" s="16">
        <v>0</v>
      </c>
      <c r="D40" s="17">
        <v>5280</v>
      </c>
    </row>
    <row r="41" spans="1:4" ht="11.25" customHeight="1" x14ac:dyDescent="0.2">
      <c r="A41" s="15" t="s">
        <v>134</v>
      </c>
      <c r="B41" s="16">
        <v>0</v>
      </c>
      <c r="C41" s="16">
        <v>0</v>
      </c>
      <c r="D41" s="17">
        <v>5290</v>
      </c>
    </row>
    <row r="42" spans="1:4" ht="11.25" customHeight="1" x14ac:dyDescent="0.25">
      <c r="A42" s="15"/>
      <c r="B42" s="11"/>
      <c r="C42" s="11"/>
      <c r="D42" s="12"/>
    </row>
    <row r="43" spans="1:4" ht="11.25" customHeight="1" x14ac:dyDescent="0.25">
      <c r="A43" s="13" t="s">
        <v>135</v>
      </c>
      <c r="B43" s="14">
        <f>SUM(B44:B46)</f>
        <v>0</v>
      </c>
      <c r="C43" s="14">
        <f>SUM(C44:C46)</f>
        <v>0</v>
      </c>
      <c r="D43" s="12"/>
    </row>
    <row r="44" spans="1:4" ht="11.25" customHeight="1" x14ac:dyDescent="0.2">
      <c r="A44" s="15" t="s">
        <v>136</v>
      </c>
      <c r="B44" s="16">
        <v>0</v>
      </c>
      <c r="C44" s="16">
        <v>0</v>
      </c>
      <c r="D44" s="17">
        <v>5310</v>
      </c>
    </row>
    <row r="45" spans="1:4" ht="11.25" customHeight="1" x14ac:dyDescent="0.2">
      <c r="A45" s="15" t="s">
        <v>137</v>
      </c>
      <c r="B45" s="16">
        <v>0</v>
      </c>
      <c r="C45" s="16">
        <v>0</v>
      </c>
      <c r="D45" s="17">
        <v>5320</v>
      </c>
    </row>
    <row r="46" spans="1:4" ht="11.25" customHeight="1" x14ac:dyDescent="0.2">
      <c r="A46" s="15" t="s">
        <v>138</v>
      </c>
      <c r="B46" s="16">
        <v>0</v>
      </c>
      <c r="C46" s="16">
        <v>0</v>
      </c>
      <c r="D46" s="17">
        <v>5330</v>
      </c>
    </row>
    <row r="47" spans="1:4" ht="11.25" customHeight="1" x14ac:dyDescent="0.25">
      <c r="A47" s="15"/>
      <c r="B47" s="11"/>
      <c r="C47" s="11"/>
      <c r="D47" s="12"/>
    </row>
    <row r="48" spans="1:4" ht="11.25" customHeight="1" x14ac:dyDescent="0.25">
      <c r="A48" s="13" t="s">
        <v>139</v>
      </c>
      <c r="B48" s="14">
        <f>SUM(B49:B53)</f>
        <v>3034513.86</v>
      </c>
      <c r="C48" s="14">
        <f>SUM(C49:C53)</f>
        <v>6482770.0599999996</v>
      </c>
      <c r="D48" s="12"/>
    </row>
    <row r="49" spans="1:4" ht="11.25" customHeight="1" x14ac:dyDescent="0.2">
      <c r="A49" s="15" t="s">
        <v>140</v>
      </c>
      <c r="B49" s="16">
        <v>3034513.86</v>
      </c>
      <c r="C49" s="16">
        <v>6482770.0599999996</v>
      </c>
      <c r="D49" s="17">
        <v>5410</v>
      </c>
    </row>
    <row r="50" spans="1:4" ht="11.25" customHeight="1" x14ac:dyDescent="0.2">
      <c r="A50" s="15" t="s">
        <v>141</v>
      </c>
      <c r="B50" s="16">
        <v>0</v>
      </c>
      <c r="C50" s="16">
        <v>0</v>
      </c>
      <c r="D50" s="17">
        <v>5420</v>
      </c>
    </row>
    <row r="51" spans="1:4" ht="11.25" customHeight="1" x14ac:dyDescent="0.2">
      <c r="A51" s="15" t="s">
        <v>142</v>
      </c>
      <c r="B51" s="16">
        <v>0</v>
      </c>
      <c r="C51" s="16">
        <v>0</v>
      </c>
      <c r="D51" s="17">
        <v>5430</v>
      </c>
    </row>
    <row r="52" spans="1:4" ht="11.25" customHeight="1" x14ac:dyDescent="0.2">
      <c r="A52" s="15" t="s">
        <v>143</v>
      </c>
      <c r="B52" s="16">
        <v>0</v>
      </c>
      <c r="C52" s="16">
        <v>0</v>
      </c>
      <c r="D52" s="17">
        <v>5440</v>
      </c>
    </row>
    <row r="53" spans="1:4" ht="11.25" customHeight="1" x14ac:dyDescent="0.2">
      <c r="A53" s="15" t="s">
        <v>144</v>
      </c>
      <c r="B53" s="16">
        <v>0</v>
      </c>
      <c r="C53" s="16">
        <v>0</v>
      </c>
      <c r="D53" s="17">
        <v>5450</v>
      </c>
    </row>
    <row r="54" spans="1:4" ht="11.25" customHeight="1" x14ac:dyDescent="0.25">
      <c r="A54" s="15"/>
      <c r="B54" s="11"/>
      <c r="C54" s="11"/>
      <c r="D54" s="12"/>
    </row>
    <row r="55" spans="1:4" ht="11.25" customHeight="1" x14ac:dyDescent="0.25">
      <c r="A55" s="13" t="s">
        <v>145</v>
      </c>
      <c r="B55" s="14">
        <f>SUM(B56:B61)</f>
        <v>0</v>
      </c>
      <c r="C55" s="14">
        <f>SUM(C56:C61)</f>
        <v>45700881.780000001</v>
      </c>
      <c r="D55" s="12"/>
    </row>
    <row r="56" spans="1:4" ht="11.25" customHeight="1" x14ac:dyDescent="0.2">
      <c r="A56" s="15" t="s">
        <v>146</v>
      </c>
      <c r="B56" s="16">
        <v>0</v>
      </c>
      <c r="C56" s="16">
        <v>45700881.780000001</v>
      </c>
      <c r="D56" s="17">
        <v>5510</v>
      </c>
    </row>
    <row r="57" spans="1:4" ht="11.25" customHeight="1" x14ac:dyDescent="0.2">
      <c r="A57" s="15" t="s">
        <v>147</v>
      </c>
      <c r="B57" s="16">
        <v>0</v>
      </c>
      <c r="C57" s="16">
        <v>0</v>
      </c>
      <c r="D57" s="17">
        <v>5520</v>
      </c>
    </row>
    <row r="58" spans="1:4" ht="11.25" customHeight="1" x14ac:dyDescent="0.2">
      <c r="A58" s="15" t="s">
        <v>148</v>
      </c>
      <c r="B58" s="16">
        <v>0</v>
      </c>
      <c r="C58" s="16">
        <v>0</v>
      </c>
      <c r="D58" s="17">
        <v>5530</v>
      </c>
    </row>
    <row r="59" spans="1:4" ht="11.25" customHeight="1" x14ac:dyDescent="0.2">
      <c r="A59" s="15" t="s">
        <v>149</v>
      </c>
      <c r="B59" s="16">
        <v>0</v>
      </c>
      <c r="C59" s="16">
        <v>0</v>
      </c>
      <c r="D59" s="17">
        <v>5540</v>
      </c>
    </row>
    <row r="60" spans="1:4" ht="11.25" customHeight="1" x14ac:dyDescent="0.2">
      <c r="A60" s="15" t="s">
        <v>150</v>
      </c>
      <c r="B60" s="16">
        <v>0</v>
      </c>
      <c r="C60" s="16">
        <v>0</v>
      </c>
      <c r="D60" s="17">
        <v>5550</v>
      </c>
    </row>
    <row r="61" spans="1:4" ht="11.25" customHeight="1" x14ac:dyDescent="0.2">
      <c r="A61" s="15" t="s">
        <v>151</v>
      </c>
      <c r="B61" s="16">
        <v>0</v>
      </c>
      <c r="C61" s="16">
        <v>0</v>
      </c>
      <c r="D61" s="17">
        <v>5590</v>
      </c>
    </row>
    <row r="62" spans="1:4" ht="11.25" customHeight="1" x14ac:dyDescent="0.25">
      <c r="A62" s="15"/>
      <c r="B62" s="11"/>
      <c r="C62" s="11"/>
      <c r="D62" s="12"/>
    </row>
    <row r="63" spans="1:4" ht="11.25" customHeight="1" x14ac:dyDescent="0.25">
      <c r="A63" s="13" t="s">
        <v>152</v>
      </c>
      <c r="B63" s="14">
        <f>SUM(B64)</f>
        <v>34221390.700000003</v>
      </c>
      <c r="C63" s="14">
        <f>SUM(C64)</f>
        <v>0</v>
      </c>
      <c r="D63" s="12"/>
    </row>
    <row r="64" spans="1:4" ht="11.25" customHeight="1" x14ac:dyDescent="0.2">
      <c r="A64" s="15" t="s">
        <v>153</v>
      </c>
      <c r="B64" s="16">
        <v>34221390.700000003</v>
      </c>
      <c r="C64" s="16">
        <v>0</v>
      </c>
      <c r="D64" s="17">
        <v>5610</v>
      </c>
    </row>
    <row r="65" spans="1:8" ht="11.25" customHeight="1" x14ac:dyDescent="0.25">
      <c r="A65" s="18"/>
      <c r="B65" s="11"/>
      <c r="C65" s="11"/>
      <c r="D65" s="12"/>
    </row>
    <row r="66" spans="1:8" ht="11.25" customHeight="1" x14ac:dyDescent="0.25">
      <c r="A66" s="10" t="s">
        <v>154</v>
      </c>
      <c r="B66" s="14">
        <f>B63+B55+B48+B43+B32+B27</f>
        <v>381376206.82000005</v>
      </c>
      <c r="C66" s="19">
        <f>C63+C55+C48+C43+C32+C27</f>
        <v>872856764.70000005</v>
      </c>
      <c r="D66" s="12"/>
      <c r="E66" s="12"/>
    </row>
    <row r="67" spans="1:8" ht="11.25" customHeight="1" x14ac:dyDescent="0.25">
      <c r="A67" s="20"/>
      <c r="B67" s="11"/>
      <c r="C67" s="11"/>
      <c r="D67" s="12"/>
      <c r="E67" s="12"/>
    </row>
    <row r="68" spans="1:8" s="12" customFormat="1" x14ac:dyDescent="0.25">
      <c r="A68" s="10" t="s">
        <v>155</v>
      </c>
      <c r="B68" s="14">
        <f>B24-B66</f>
        <v>205735115</v>
      </c>
      <c r="C68" s="14">
        <f>C24-C66</f>
        <v>214797048.48000002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156</v>
      </c>
    </row>
  </sheetData>
  <sheetProtection formatCells="0" formatColumns="0" formatRows="0" autoFilter="0"/>
  <mergeCells count="1">
    <mergeCell ref="A1:C1"/>
  </mergeCells>
  <printOptions horizontalCentered="1"/>
  <pageMargins left="0.39370078740157483" right="0.19685039370078741" top="0.78740157480314965" bottom="0.78740157480314965"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10" zoomScaleNormal="100" zoomScaleSheetLayoutView="100" workbookViewId="0">
      <selection activeCell="E62" sqref="E62"/>
    </sheetView>
  </sheetViews>
  <sheetFormatPr baseColWidth="10" defaultColWidth="9.42578125" defaultRowHeight="11.25" x14ac:dyDescent="0.25"/>
  <cols>
    <col min="1" max="1" width="44.7109375" style="35" customWidth="1"/>
    <col min="2" max="2" width="14.140625" style="35" customWidth="1"/>
    <col min="3" max="3" width="13.5703125" style="36" customWidth="1"/>
    <col min="4" max="4" width="41.28515625" style="36" customWidth="1"/>
    <col min="5" max="6" width="13" style="36" bestFit="1" customWidth="1"/>
    <col min="7" max="16384" width="9.42578125" style="8"/>
  </cols>
  <sheetData>
    <row r="1" spans="1:6" ht="45" customHeight="1" x14ac:dyDescent="0.25">
      <c r="A1" s="463" t="s">
        <v>631</v>
      </c>
      <c r="B1" s="464"/>
      <c r="C1" s="464"/>
      <c r="D1" s="464"/>
      <c r="E1" s="464"/>
      <c r="F1" s="465"/>
    </row>
    <row r="2" spans="1:6" x14ac:dyDescent="0.25">
      <c r="A2" s="24" t="s">
        <v>100</v>
      </c>
      <c r="B2" s="24">
        <v>2025</v>
      </c>
      <c r="C2" s="24">
        <v>2024</v>
      </c>
      <c r="D2" s="24" t="s">
        <v>100</v>
      </c>
      <c r="E2" s="24">
        <v>2025</v>
      </c>
      <c r="F2" s="24">
        <v>2024</v>
      </c>
    </row>
    <row r="3" spans="1:6" s="12" customFormat="1" x14ac:dyDescent="0.25">
      <c r="A3" s="10" t="s">
        <v>157</v>
      </c>
      <c r="B3" s="25"/>
      <c r="C3" s="25"/>
      <c r="D3" s="10" t="s">
        <v>158</v>
      </c>
      <c r="E3" s="25"/>
      <c r="F3" s="25"/>
    </row>
    <row r="4" spans="1:6" x14ac:dyDescent="0.25">
      <c r="A4" s="13" t="s">
        <v>159</v>
      </c>
      <c r="B4" s="25"/>
      <c r="C4" s="25"/>
      <c r="D4" s="13" t="s">
        <v>160</v>
      </c>
      <c r="E4" s="25"/>
      <c r="F4" s="25"/>
    </row>
    <row r="5" spans="1:6" x14ac:dyDescent="0.25">
      <c r="A5" s="15" t="s">
        <v>161</v>
      </c>
      <c r="B5" s="26">
        <v>399641566.11000001</v>
      </c>
      <c r="C5" s="26">
        <v>249107081.03999999</v>
      </c>
      <c r="D5" s="15" t="s">
        <v>162</v>
      </c>
      <c r="E5" s="26">
        <v>54230684.689999998</v>
      </c>
      <c r="F5" s="27">
        <v>72872346.129999995</v>
      </c>
    </row>
    <row r="6" spans="1:6" x14ac:dyDescent="0.25">
      <c r="A6" s="15" t="s">
        <v>163</v>
      </c>
      <c r="B6" s="26">
        <v>27152165.609999999</v>
      </c>
      <c r="C6" s="26">
        <v>13867939.210000001</v>
      </c>
      <c r="D6" s="15" t="s">
        <v>164</v>
      </c>
      <c r="E6" s="26">
        <v>0</v>
      </c>
      <c r="F6" s="27">
        <v>0</v>
      </c>
    </row>
    <row r="7" spans="1:6" x14ac:dyDescent="0.25">
      <c r="A7" s="15" t="s">
        <v>165</v>
      </c>
      <c r="B7" s="26">
        <v>19878642.620000001</v>
      </c>
      <c r="C7" s="26">
        <v>40912150.509999998</v>
      </c>
      <c r="D7" s="15" t="s">
        <v>166</v>
      </c>
      <c r="E7" s="26">
        <v>5107571.7699999996</v>
      </c>
      <c r="F7" s="27">
        <v>1349122.37</v>
      </c>
    </row>
    <row r="8" spans="1:6" x14ac:dyDescent="0.25">
      <c r="A8" s="15" t="s">
        <v>167</v>
      </c>
      <c r="B8" s="26">
        <v>0</v>
      </c>
      <c r="C8" s="26">
        <v>0</v>
      </c>
      <c r="D8" s="15" t="s">
        <v>168</v>
      </c>
      <c r="E8" s="26">
        <v>0</v>
      </c>
      <c r="F8" s="27">
        <v>0</v>
      </c>
    </row>
    <row r="9" spans="1:6" x14ac:dyDescent="0.25">
      <c r="A9" s="15" t="s">
        <v>169</v>
      </c>
      <c r="B9" s="26">
        <v>0</v>
      </c>
      <c r="C9" s="26">
        <v>0</v>
      </c>
      <c r="D9" s="15" t="s">
        <v>170</v>
      </c>
      <c r="E9" s="26">
        <v>0</v>
      </c>
      <c r="F9" s="27">
        <v>0</v>
      </c>
    </row>
    <row r="10" spans="1:6" ht="22.5" x14ac:dyDescent="0.25">
      <c r="A10" s="15" t="s">
        <v>171</v>
      </c>
      <c r="B10" s="26">
        <v>0</v>
      </c>
      <c r="C10" s="26">
        <v>0</v>
      </c>
      <c r="D10" s="15" t="s">
        <v>172</v>
      </c>
      <c r="E10" s="26">
        <v>0</v>
      </c>
      <c r="F10" s="27">
        <v>0</v>
      </c>
    </row>
    <row r="11" spans="1:6" x14ac:dyDescent="0.25">
      <c r="A11" s="15" t="s">
        <v>173</v>
      </c>
      <c r="B11" s="26">
        <v>-16980</v>
      </c>
      <c r="C11" s="26">
        <v>-16980</v>
      </c>
      <c r="D11" s="15" t="s">
        <v>174</v>
      </c>
      <c r="E11" s="26">
        <v>8369190.8399999999</v>
      </c>
      <c r="F11" s="27">
        <v>8369190.8399999999</v>
      </c>
    </row>
    <row r="12" spans="1:6" x14ac:dyDescent="0.25">
      <c r="A12" s="18"/>
      <c r="B12" s="25"/>
      <c r="C12" s="25"/>
      <c r="D12" s="15" t="s">
        <v>175</v>
      </c>
      <c r="E12" s="26">
        <v>0</v>
      </c>
      <c r="F12" s="27">
        <v>0</v>
      </c>
    </row>
    <row r="13" spans="1:6" x14ac:dyDescent="0.25">
      <c r="A13" s="13" t="s">
        <v>176</v>
      </c>
      <c r="B13" s="28">
        <f>SUM(B5:B11)</f>
        <v>446655394.34000003</v>
      </c>
      <c r="C13" s="28">
        <f>SUM(C5:C11)</f>
        <v>303870190.75999999</v>
      </c>
      <c r="D13" s="18"/>
      <c r="E13" s="29"/>
      <c r="F13" s="30"/>
    </row>
    <row r="14" spans="1:6" x14ac:dyDescent="0.25">
      <c r="A14" s="20"/>
      <c r="B14" s="25"/>
      <c r="C14" s="25"/>
      <c r="D14" s="13" t="s">
        <v>177</v>
      </c>
      <c r="E14" s="14">
        <f>SUM(E5:E12)</f>
        <v>67707447.299999997</v>
      </c>
      <c r="F14" s="19">
        <f>SUM(F5:F12)</f>
        <v>82590659.340000004</v>
      </c>
    </row>
    <row r="15" spans="1:6" x14ac:dyDescent="0.25">
      <c r="A15" s="13" t="s">
        <v>178</v>
      </c>
      <c r="B15" s="25"/>
      <c r="C15" s="25"/>
      <c r="D15" s="20"/>
      <c r="E15" s="25"/>
      <c r="F15" s="30"/>
    </row>
    <row r="16" spans="1:6" x14ac:dyDescent="0.25">
      <c r="A16" s="15" t="s">
        <v>179</v>
      </c>
      <c r="B16" s="26">
        <v>4729855.74</v>
      </c>
      <c r="C16" s="26">
        <v>4729855.74</v>
      </c>
      <c r="D16" s="13" t="s">
        <v>180</v>
      </c>
      <c r="E16" s="25"/>
      <c r="F16" s="25"/>
    </row>
    <row r="17" spans="1:6" x14ac:dyDescent="0.25">
      <c r="A17" s="15" t="s">
        <v>181</v>
      </c>
      <c r="B17" s="26">
        <v>0</v>
      </c>
      <c r="C17" s="26">
        <v>0</v>
      </c>
      <c r="D17" s="15" t="s">
        <v>182</v>
      </c>
      <c r="E17" s="26">
        <v>0</v>
      </c>
      <c r="F17" s="27">
        <v>0</v>
      </c>
    </row>
    <row r="18" spans="1:6" ht="22.5" x14ac:dyDescent="0.25">
      <c r="A18" s="15" t="s">
        <v>183</v>
      </c>
      <c r="B18" s="26">
        <v>2321896316.4699998</v>
      </c>
      <c r="C18" s="26">
        <v>2446900046.1599998</v>
      </c>
      <c r="D18" s="15" t="s">
        <v>184</v>
      </c>
      <c r="E18" s="26">
        <v>0</v>
      </c>
      <c r="F18" s="27">
        <v>0</v>
      </c>
    </row>
    <row r="19" spans="1:6" x14ac:dyDescent="0.25">
      <c r="A19" s="15" t="s">
        <v>185</v>
      </c>
      <c r="B19" s="26">
        <v>498022359.60000002</v>
      </c>
      <c r="C19" s="26">
        <v>474753919.82999998</v>
      </c>
      <c r="D19" s="15" t="s">
        <v>186</v>
      </c>
      <c r="E19" s="26">
        <v>40166521.710000001</v>
      </c>
      <c r="F19" s="27">
        <v>48573468.270000003</v>
      </c>
    </row>
    <row r="20" spans="1:6" x14ac:dyDescent="0.25">
      <c r="A20" s="15" t="s">
        <v>187</v>
      </c>
      <c r="B20" s="26">
        <v>13335260.560000001</v>
      </c>
      <c r="C20" s="26">
        <v>13335260.560000001</v>
      </c>
      <c r="D20" s="15" t="s">
        <v>188</v>
      </c>
      <c r="E20" s="26">
        <v>0</v>
      </c>
      <c r="F20" s="27">
        <v>0</v>
      </c>
    </row>
    <row r="21" spans="1:6" ht="22.5" x14ac:dyDescent="0.25">
      <c r="A21" s="15" t="s">
        <v>189</v>
      </c>
      <c r="B21" s="26">
        <v>-316656845.81</v>
      </c>
      <c r="C21" s="26">
        <v>-316656845.81</v>
      </c>
      <c r="D21" s="15" t="s">
        <v>190</v>
      </c>
      <c r="E21" s="26">
        <v>0</v>
      </c>
      <c r="F21" s="27">
        <v>0</v>
      </c>
    </row>
    <row r="22" spans="1:6" x14ac:dyDescent="0.25">
      <c r="A22" s="15" t="s">
        <v>191</v>
      </c>
      <c r="B22" s="26">
        <v>1232245.98</v>
      </c>
      <c r="C22" s="26">
        <v>1232245.98</v>
      </c>
      <c r="D22" s="15" t="s">
        <v>192</v>
      </c>
      <c r="E22" s="26">
        <v>0</v>
      </c>
      <c r="F22" s="27">
        <v>0</v>
      </c>
    </row>
    <row r="23" spans="1:6" x14ac:dyDescent="0.25">
      <c r="A23" s="15" t="s">
        <v>193</v>
      </c>
      <c r="B23" s="26">
        <v>0</v>
      </c>
      <c r="C23" s="26">
        <v>0</v>
      </c>
      <c r="D23" s="18"/>
      <c r="E23" s="25"/>
      <c r="F23" s="30"/>
    </row>
    <row r="24" spans="1:6" x14ac:dyDescent="0.25">
      <c r="A24" s="15" t="s">
        <v>194</v>
      </c>
      <c r="B24" s="26">
        <v>0</v>
      </c>
      <c r="C24" s="26">
        <v>0</v>
      </c>
      <c r="D24" s="13" t="s">
        <v>195</v>
      </c>
      <c r="E24" s="28">
        <f>SUM(E17:E22)</f>
        <v>40166521.710000001</v>
      </c>
      <c r="F24" s="19">
        <f>SUM(F17:F22)</f>
        <v>48573468.270000003</v>
      </c>
    </row>
    <row r="25" spans="1:6" s="12" customFormat="1" x14ac:dyDescent="0.25">
      <c r="A25" s="18"/>
      <c r="B25" s="25"/>
      <c r="C25" s="25"/>
      <c r="D25" s="18"/>
      <c r="E25" s="25"/>
      <c r="F25" s="30"/>
    </row>
    <row r="26" spans="1:6" x14ac:dyDescent="0.25">
      <c r="A26" s="13" t="s">
        <v>196</v>
      </c>
      <c r="B26" s="28">
        <f>SUM(B16:B24)</f>
        <v>2522559192.5399995</v>
      </c>
      <c r="C26" s="28">
        <f>SUM(C16:C24)</f>
        <v>2624294482.4599996</v>
      </c>
      <c r="D26" s="31" t="s">
        <v>197</v>
      </c>
      <c r="E26" s="28">
        <f>SUM(E24+E14)</f>
        <v>107873969.00999999</v>
      </c>
      <c r="F26" s="19">
        <f>SUM(F14+F24)</f>
        <v>131164127.61000001</v>
      </c>
    </row>
    <row r="27" spans="1:6" x14ac:dyDescent="0.25">
      <c r="A27" s="20"/>
      <c r="B27" s="25"/>
      <c r="C27" s="25"/>
      <c r="D27" s="20"/>
      <c r="E27" s="25"/>
      <c r="F27" s="30"/>
    </row>
    <row r="28" spans="1:6" x14ac:dyDescent="0.25">
      <c r="A28" s="13" t="s">
        <v>198</v>
      </c>
      <c r="B28" s="28">
        <f>B13+B26</f>
        <v>2969214586.8799996</v>
      </c>
      <c r="C28" s="28">
        <f>C13+C26</f>
        <v>2928164673.2199993</v>
      </c>
      <c r="D28" s="10" t="s">
        <v>199</v>
      </c>
      <c r="E28" s="25"/>
      <c r="F28" s="25"/>
    </row>
    <row r="29" spans="1:6" x14ac:dyDescent="0.25">
      <c r="A29" s="32"/>
      <c r="B29" s="33"/>
      <c r="C29" s="30"/>
      <c r="D29" s="20"/>
      <c r="E29" s="25"/>
      <c r="F29" s="25"/>
    </row>
    <row r="30" spans="1:6" x14ac:dyDescent="0.25">
      <c r="A30" s="32"/>
      <c r="B30" s="33"/>
      <c r="C30" s="30"/>
      <c r="D30" s="13" t="s">
        <v>200</v>
      </c>
      <c r="E30" s="28">
        <f>SUM(E31:E33)</f>
        <v>479763120.51999998</v>
      </c>
      <c r="F30" s="19">
        <f>SUM(F31:F33)</f>
        <v>479763120.51999998</v>
      </c>
    </row>
    <row r="31" spans="1:6" x14ac:dyDescent="0.25">
      <c r="A31" s="32"/>
      <c r="B31" s="33"/>
      <c r="C31" s="30"/>
      <c r="D31" s="15" t="s">
        <v>137</v>
      </c>
      <c r="E31" s="26">
        <v>479763120.51999998</v>
      </c>
      <c r="F31" s="27">
        <v>479763120.51999998</v>
      </c>
    </row>
    <row r="32" spans="1:6" x14ac:dyDescent="0.25">
      <c r="A32" s="32"/>
      <c r="B32" s="33"/>
      <c r="C32" s="30"/>
      <c r="D32" s="15" t="s">
        <v>201</v>
      </c>
      <c r="E32" s="26">
        <v>0</v>
      </c>
      <c r="F32" s="27">
        <v>0</v>
      </c>
    </row>
    <row r="33" spans="1:6" x14ac:dyDescent="0.25">
      <c r="A33" s="32"/>
      <c r="B33" s="33"/>
      <c r="C33" s="30"/>
      <c r="D33" s="15" t="s">
        <v>202</v>
      </c>
      <c r="E33" s="26">
        <v>0</v>
      </c>
      <c r="F33" s="27">
        <v>0</v>
      </c>
    </row>
    <row r="34" spans="1:6" x14ac:dyDescent="0.25">
      <c r="A34" s="32"/>
      <c r="B34" s="33"/>
      <c r="C34" s="30"/>
      <c r="D34" s="18"/>
      <c r="E34" s="25"/>
      <c r="F34" s="30"/>
    </row>
    <row r="35" spans="1:6" x14ac:dyDescent="0.25">
      <c r="A35" s="32"/>
      <c r="B35" s="33"/>
      <c r="C35" s="30"/>
      <c r="D35" s="13" t="s">
        <v>203</v>
      </c>
      <c r="E35" s="28">
        <f>SUM(E36:E40)</f>
        <v>2381577497.3499999</v>
      </c>
      <c r="F35" s="19">
        <f>SUM(F36:F40)</f>
        <v>2317237425.0899997</v>
      </c>
    </row>
    <row r="36" spans="1:6" x14ac:dyDescent="0.25">
      <c r="A36" s="32"/>
      <c r="B36" s="33"/>
      <c r="C36" s="30"/>
      <c r="D36" s="15" t="s">
        <v>204</v>
      </c>
      <c r="E36" s="26">
        <v>205735115</v>
      </c>
      <c r="F36" s="27">
        <v>214797048.47999999</v>
      </c>
    </row>
    <row r="37" spans="1:6" x14ac:dyDescent="0.25">
      <c r="A37" s="32"/>
      <c r="B37" s="33"/>
      <c r="C37" s="30"/>
      <c r="D37" s="15" t="s">
        <v>205</v>
      </c>
      <c r="E37" s="26">
        <v>2175842382.3499999</v>
      </c>
      <c r="F37" s="27">
        <v>2102440376.6099999</v>
      </c>
    </row>
    <row r="38" spans="1:6" x14ac:dyDescent="0.25">
      <c r="A38" s="32"/>
      <c r="B38" s="33"/>
      <c r="C38" s="30"/>
      <c r="D38" s="15" t="s">
        <v>206</v>
      </c>
      <c r="E38" s="26">
        <v>0</v>
      </c>
      <c r="F38" s="27">
        <v>0</v>
      </c>
    </row>
    <row r="39" spans="1:6" x14ac:dyDescent="0.25">
      <c r="A39" s="32"/>
      <c r="B39" s="33"/>
      <c r="C39" s="30"/>
      <c r="D39" s="15" t="s">
        <v>207</v>
      </c>
      <c r="E39" s="26">
        <v>0</v>
      </c>
      <c r="F39" s="27">
        <v>0</v>
      </c>
    </row>
    <row r="40" spans="1:6" x14ac:dyDescent="0.25">
      <c r="A40" s="32"/>
      <c r="B40" s="33"/>
      <c r="C40" s="30"/>
      <c r="D40" s="15" t="s">
        <v>208</v>
      </c>
      <c r="E40" s="26">
        <v>0</v>
      </c>
      <c r="F40" s="27">
        <v>0</v>
      </c>
    </row>
    <row r="41" spans="1:6" x14ac:dyDescent="0.25">
      <c r="A41" s="32"/>
      <c r="B41" s="33"/>
      <c r="C41" s="30"/>
      <c r="D41" s="18"/>
      <c r="E41" s="25"/>
      <c r="F41" s="30"/>
    </row>
    <row r="42" spans="1:6" ht="22.5" x14ac:dyDescent="0.25">
      <c r="A42" s="32"/>
      <c r="B42" s="33"/>
      <c r="C42" s="30"/>
      <c r="D42" s="13" t="s">
        <v>209</v>
      </c>
      <c r="E42" s="28">
        <f>SUM(E43:E44)</f>
        <v>0</v>
      </c>
      <c r="F42" s="19">
        <f>SUM(F43:F44)</f>
        <v>0</v>
      </c>
    </row>
    <row r="43" spans="1:6" x14ac:dyDescent="0.25">
      <c r="A43" s="32"/>
      <c r="B43" s="33"/>
      <c r="C43" s="30"/>
      <c r="D43" s="15" t="s">
        <v>210</v>
      </c>
      <c r="E43" s="26">
        <v>0</v>
      </c>
      <c r="F43" s="27">
        <v>0</v>
      </c>
    </row>
    <row r="44" spans="1:6" x14ac:dyDescent="0.25">
      <c r="A44" s="32"/>
      <c r="B44" s="33"/>
      <c r="C44" s="30"/>
      <c r="D44" s="15" t="s">
        <v>211</v>
      </c>
      <c r="E44" s="26">
        <v>0</v>
      </c>
      <c r="F44" s="27">
        <v>0</v>
      </c>
    </row>
    <row r="45" spans="1:6" x14ac:dyDescent="0.25">
      <c r="A45" s="32"/>
      <c r="B45" s="33"/>
      <c r="C45" s="30"/>
      <c r="D45" s="18"/>
      <c r="E45" s="25"/>
      <c r="F45" s="30"/>
    </row>
    <row r="46" spans="1:6" x14ac:dyDescent="0.25">
      <c r="A46" s="32"/>
      <c r="B46" s="33"/>
      <c r="C46" s="30"/>
      <c r="D46" s="13" t="s">
        <v>212</v>
      </c>
      <c r="E46" s="28">
        <f>SUM(E42+E35+E30)</f>
        <v>2861340617.8699999</v>
      </c>
      <c r="F46" s="19">
        <f>SUM(F42+F35+F30)</f>
        <v>2797000545.6099997</v>
      </c>
    </row>
    <row r="47" spans="1:6" x14ac:dyDescent="0.25">
      <c r="A47" s="32"/>
      <c r="B47" s="33"/>
      <c r="C47" s="30"/>
      <c r="D47" s="20"/>
      <c r="E47" s="25"/>
      <c r="F47" s="30"/>
    </row>
    <row r="48" spans="1:6" x14ac:dyDescent="0.25">
      <c r="A48" s="32"/>
      <c r="B48" s="33"/>
      <c r="C48" s="30"/>
      <c r="D48" s="13" t="s">
        <v>213</v>
      </c>
      <c r="E48" s="28">
        <f>E46+E26</f>
        <v>2969214586.8800001</v>
      </c>
      <c r="F48" s="28">
        <f>F46+F26</f>
        <v>2928164673.2199998</v>
      </c>
    </row>
    <row r="49" spans="1:6" x14ac:dyDescent="0.25">
      <c r="A49" s="32"/>
      <c r="B49" s="33"/>
      <c r="C49" s="33"/>
      <c r="D49" s="34"/>
      <c r="E49" s="30"/>
      <c r="F49" s="30"/>
    </row>
    <row r="51" spans="1:6" ht="12.75" x14ac:dyDescent="0.25">
      <c r="A51" s="23" t="s">
        <v>156</v>
      </c>
    </row>
  </sheetData>
  <sheetProtection formatCells="0" formatColumns="0" formatRows="0" autoFilter="0"/>
  <mergeCells count="1">
    <mergeCell ref="A1:F1"/>
  </mergeCells>
  <printOptions horizontalCentered="1"/>
  <pageMargins left="0.19685039370078741" right="0.19685039370078741" top="0.78740157480314965" bottom="0.78740157480314965" header="0" footer="0"/>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A3" sqref="A3:XFD3"/>
    </sheetView>
  </sheetViews>
  <sheetFormatPr baseColWidth="10" defaultColWidth="9.42578125" defaultRowHeight="11.25" x14ac:dyDescent="0.25"/>
  <cols>
    <col min="1" max="1" width="41" style="35" customWidth="1"/>
    <col min="2" max="2" width="13.5703125" style="36" customWidth="1"/>
    <col min="3" max="3" width="13" style="36" customWidth="1"/>
    <col min="4" max="4" width="12.7109375" style="36" customWidth="1"/>
    <col min="5" max="5" width="12.42578125" style="36" customWidth="1"/>
    <col min="6" max="6" width="14.140625" style="36" customWidth="1"/>
    <col min="7" max="16384" width="9.42578125" style="8"/>
  </cols>
  <sheetData>
    <row r="1" spans="1:6" ht="45" customHeight="1" x14ac:dyDescent="0.25">
      <c r="A1" s="460" t="s">
        <v>640</v>
      </c>
      <c r="B1" s="461"/>
      <c r="C1" s="461"/>
      <c r="D1" s="461"/>
      <c r="E1" s="461"/>
      <c r="F1" s="462"/>
    </row>
    <row r="2" spans="1:6" s="35" customFormat="1" ht="84.75" customHeight="1" x14ac:dyDescent="0.25">
      <c r="A2" s="37" t="s">
        <v>100</v>
      </c>
      <c r="B2" s="38" t="s">
        <v>214</v>
      </c>
      <c r="C2" s="38" t="s">
        <v>215</v>
      </c>
      <c r="D2" s="38" t="s">
        <v>216</v>
      </c>
      <c r="E2" s="38" t="s">
        <v>217</v>
      </c>
      <c r="F2" s="38" t="s">
        <v>218</v>
      </c>
    </row>
    <row r="3" spans="1:6" s="35" customFormat="1" ht="11.25" customHeight="1" x14ac:dyDescent="0.25">
      <c r="A3" s="39"/>
      <c r="B3" s="40"/>
      <c r="C3" s="40"/>
      <c r="D3" s="40"/>
      <c r="E3" s="40"/>
      <c r="F3" s="40"/>
    </row>
    <row r="4" spans="1:6" ht="11.25" customHeight="1" x14ac:dyDescent="0.2">
      <c r="A4" s="41" t="s">
        <v>632</v>
      </c>
      <c r="B4" s="42">
        <f>SUM(B5:B7)</f>
        <v>479763120.51999998</v>
      </c>
      <c r="C4" s="40"/>
      <c r="D4" s="40"/>
      <c r="E4" s="40"/>
      <c r="F4" s="42">
        <f>SUM(B4:E4)</f>
        <v>479763120.51999998</v>
      </c>
    </row>
    <row r="5" spans="1:6" ht="11.25" customHeight="1" x14ac:dyDescent="0.2">
      <c r="A5" s="43" t="s">
        <v>137</v>
      </c>
      <c r="B5" s="44">
        <v>479763120.51999998</v>
      </c>
      <c r="C5" s="40"/>
      <c r="D5" s="40"/>
      <c r="E5" s="40"/>
      <c r="F5" s="42">
        <f>SUM(B5:E5)</f>
        <v>479763120.51999998</v>
      </c>
    </row>
    <row r="6" spans="1:6" ht="11.25" customHeight="1" x14ac:dyDescent="0.2">
      <c r="A6" s="43" t="s">
        <v>201</v>
      </c>
      <c r="B6" s="44">
        <v>0</v>
      </c>
      <c r="C6" s="40"/>
      <c r="D6" s="40"/>
      <c r="E6" s="40"/>
      <c r="F6" s="42">
        <f>SUM(B6:E6)</f>
        <v>0</v>
      </c>
    </row>
    <row r="7" spans="1:6" ht="11.25" customHeight="1" x14ac:dyDescent="0.2">
      <c r="A7" s="43" t="s">
        <v>202</v>
      </c>
      <c r="B7" s="44">
        <v>0</v>
      </c>
      <c r="C7" s="40"/>
      <c r="D7" s="40"/>
      <c r="E7" s="40"/>
      <c r="F7" s="42">
        <f>SUM(B7:E7)</f>
        <v>0</v>
      </c>
    </row>
    <row r="8" spans="1:6" ht="11.25" customHeight="1" x14ac:dyDescent="0.25">
      <c r="A8" s="45"/>
      <c r="B8" s="40"/>
      <c r="C8" s="40"/>
      <c r="D8" s="40"/>
      <c r="E8" s="40"/>
      <c r="F8" s="40"/>
    </row>
    <row r="9" spans="1:6" ht="11.25" customHeight="1" x14ac:dyDescent="0.2">
      <c r="A9" s="41" t="s">
        <v>633</v>
      </c>
      <c r="B9" s="40"/>
      <c r="C9" s="42">
        <f>SUM(C10:C14)</f>
        <v>2102440376.6099999</v>
      </c>
      <c r="D9" s="42">
        <f>D10</f>
        <v>214797048.47999999</v>
      </c>
      <c r="E9" s="40"/>
      <c r="F9" s="42">
        <f t="shared" ref="F9:F14" si="0">SUM(B9:E9)</f>
        <v>2317237425.0899997</v>
      </c>
    </row>
    <row r="10" spans="1:6" ht="11.25" customHeight="1" x14ac:dyDescent="0.2">
      <c r="A10" s="43" t="s">
        <v>155</v>
      </c>
      <c r="B10" s="40"/>
      <c r="C10" s="40"/>
      <c r="D10" s="44">
        <v>214797048.47999999</v>
      </c>
      <c r="E10" s="40"/>
      <c r="F10" s="42">
        <f t="shared" si="0"/>
        <v>214797048.47999999</v>
      </c>
    </row>
    <row r="11" spans="1:6" ht="11.25" customHeight="1" x14ac:dyDescent="0.2">
      <c r="A11" s="43" t="s">
        <v>205</v>
      </c>
      <c r="B11" s="40"/>
      <c r="C11" s="44">
        <v>2102440376.6099999</v>
      </c>
      <c r="D11" s="40"/>
      <c r="E11" s="40"/>
      <c r="F11" s="42">
        <f t="shared" si="0"/>
        <v>2102440376.6099999</v>
      </c>
    </row>
    <row r="12" spans="1:6" ht="11.25" customHeight="1" x14ac:dyDescent="0.2">
      <c r="A12" s="43" t="s">
        <v>206</v>
      </c>
      <c r="B12" s="40"/>
      <c r="C12" s="44">
        <v>0</v>
      </c>
      <c r="D12" s="40"/>
      <c r="E12" s="40"/>
      <c r="F12" s="42">
        <f t="shared" si="0"/>
        <v>0</v>
      </c>
    </row>
    <row r="13" spans="1:6" ht="11.25" customHeight="1" x14ac:dyDescent="0.2">
      <c r="A13" s="43" t="s">
        <v>207</v>
      </c>
      <c r="B13" s="40"/>
      <c r="C13" s="44">
        <v>0</v>
      </c>
      <c r="D13" s="40"/>
      <c r="E13" s="40"/>
      <c r="F13" s="42">
        <f t="shared" si="0"/>
        <v>0</v>
      </c>
    </row>
    <row r="14" spans="1:6" ht="11.25" customHeight="1" x14ac:dyDescent="0.2">
      <c r="A14" s="43" t="s">
        <v>208</v>
      </c>
      <c r="B14" s="40"/>
      <c r="C14" s="44">
        <v>0</v>
      </c>
      <c r="D14" s="40"/>
      <c r="E14" s="40"/>
      <c r="F14" s="42">
        <f t="shared" si="0"/>
        <v>0</v>
      </c>
    </row>
    <row r="15" spans="1:6" ht="11.25" customHeight="1" x14ac:dyDescent="0.25">
      <c r="A15" s="45"/>
      <c r="B15" s="40"/>
      <c r="C15" s="40"/>
      <c r="D15" s="40"/>
      <c r="E15" s="40"/>
      <c r="F15" s="40"/>
    </row>
    <row r="16" spans="1:6" ht="22.5" x14ac:dyDescent="0.2">
      <c r="A16" s="41" t="s">
        <v>634</v>
      </c>
      <c r="B16" s="40"/>
      <c r="C16" s="40"/>
      <c r="D16" s="40"/>
      <c r="E16" s="42">
        <f>SUM(E17:E18)</f>
        <v>0</v>
      </c>
      <c r="F16" s="42">
        <f>SUM(B16:E16)</f>
        <v>0</v>
      </c>
    </row>
    <row r="17" spans="1:6" ht="11.25" customHeight="1" x14ac:dyDescent="0.2">
      <c r="A17" s="43" t="s">
        <v>210</v>
      </c>
      <c r="B17" s="40"/>
      <c r="C17" s="40"/>
      <c r="D17" s="40"/>
      <c r="E17" s="44">
        <v>0</v>
      </c>
      <c r="F17" s="42">
        <f>SUM(B17:E17)</f>
        <v>0</v>
      </c>
    </row>
    <row r="18" spans="1:6" ht="11.25" customHeight="1" x14ac:dyDescent="0.2">
      <c r="A18" s="43" t="s">
        <v>211</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635</v>
      </c>
      <c r="B20" s="42">
        <f>B4</f>
        <v>479763120.51999998</v>
      </c>
      <c r="C20" s="42">
        <f>C9</f>
        <v>2102440376.6099999</v>
      </c>
      <c r="D20" s="42">
        <f>D9</f>
        <v>214797048.47999999</v>
      </c>
      <c r="E20" s="42">
        <f>E16</f>
        <v>0</v>
      </c>
      <c r="F20" s="42">
        <f>SUM(B20:E20)</f>
        <v>2797000545.6100001</v>
      </c>
    </row>
    <row r="21" spans="1:6" ht="11.25" customHeight="1" x14ac:dyDescent="0.25">
      <c r="A21" s="46"/>
      <c r="B21" s="40"/>
      <c r="C21" s="40"/>
      <c r="D21" s="40"/>
      <c r="E21" s="40"/>
      <c r="F21" s="40"/>
    </row>
    <row r="22" spans="1:6" ht="11.25" customHeight="1" x14ac:dyDescent="0.2">
      <c r="A22" s="41" t="s">
        <v>636</v>
      </c>
      <c r="B22" s="42">
        <f>SUM(B23:B25)</f>
        <v>0</v>
      </c>
      <c r="C22" s="40"/>
      <c r="D22" s="40"/>
      <c r="E22" s="40"/>
      <c r="F22" s="42">
        <f>SUM(B22:E22)</f>
        <v>0</v>
      </c>
    </row>
    <row r="23" spans="1:6" ht="11.25" customHeight="1" x14ac:dyDescent="0.2">
      <c r="A23" s="43" t="s">
        <v>137</v>
      </c>
      <c r="B23" s="44">
        <v>0</v>
      </c>
      <c r="C23" s="40"/>
      <c r="D23" s="40"/>
      <c r="E23" s="40"/>
      <c r="F23" s="42">
        <f>SUM(B23:E23)</f>
        <v>0</v>
      </c>
    </row>
    <row r="24" spans="1:6" ht="11.25" customHeight="1" x14ac:dyDescent="0.2">
      <c r="A24" s="43" t="s">
        <v>201</v>
      </c>
      <c r="B24" s="44">
        <v>0</v>
      </c>
      <c r="C24" s="40"/>
      <c r="D24" s="40"/>
      <c r="E24" s="40"/>
      <c r="F24" s="42">
        <f>SUM(B24:E24)</f>
        <v>0</v>
      </c>
    </row>
    <row r="25" spans="1:6" ht="11.25" customHeight="1" x14ac:dyDescent="0.2">
      <c r="A25" s="43" t="s">
        <v>202</v>
      </c>
      <c r="B25" s="44">
        <v>0</v>
      </c>
      <c r="C25" s="40"/>
      <c r="D25" s="40"/>
      <c r="E25" s="40"/>
      <c r="F25" s="42">
        <f>SUM(B25:E25)</f>
        <v>0</v>
      </c>
    </row>
    <row r="26" spans="1:6" ht="11.25" customHeight="1" x14ac:dyDescent="0.25">
      <c r="A26" s="45"/>
      <c r="B26" s="40"/>
      <c r="C26" s="40"/>
      <c r="D26" s="40"/>
      <c r="E26" s="40"/>
      <c r="F26" s="40"/>
    </row>
    <row r="27" spans="1:6" ht="22.5" x14ac:dyDescent="0.2">
      <c r="A27" s="41" t="s">
        <v>637</v>
      </c>
      <c r="B27" s="40"/>
      <c r="C27" s="42">
        <f>C29</f>
        <v>73402005.739999995</v>
      </c>
      <c r="D27" s="42">
        <f>SUM(D28:D32)</f>
        <v>-9061933.4799999893</v>
      </c>
      <c r="E27" s="40"/>
      <c r="F27" s="42">
        <f t="shared" ref="F27:F32" si="1">SUM(B27:E27)</f>
        <v>64340072.260000005</v>
      </c>
    </row>
    <row r="28" spans="1:6" ht="11.25" customHeight="1" x14ac:dyDescent="0.2">
      <c r="A28" s="43" t="s">
        <v>155</v>
      </c>
      <c r="B28" s="40"/>
      <c r="C28" s="40"/>
      <c r="D28" s="44">
        <v>205735115</v>
      </c>
      <c r="E28" s="40"/>
      <c r="F28" s="42">
        <f t="shared" si="1"/>
        <v>205735115</v>
      </c>
    </row>
    <row r="29" spans="1:6" ht="11.25" customHeight="1" x14ac:dyDescent="0.2">
      <c r="A29" s="43" t="s">
        <v>205</v>
      </c>
      <c r="B29" s="40"/>
      <c r="C29" s="44">
        <v>73402005.739999995</v>
      </c>
      <c r="D29" s="44">
        <v>-214797048.47999999</v>
      </c>
      <c r="E29" s="40"/>
      <c r="F29" s="42">
        <f t="shared" si="1"/>
        <v>-141395042.74000001</v>
      </c>
    </row>
    <row r="30" spans="1:6" ht="11.25" customHeight="1" x14ac:dyDescent="0.2">
      <c r="A30" s="43" t="s">
        <v>206</v>
      </c>
      <c r="B30" s="40"/>
      <c r="C30" s="40"/>
      <c r="D30" s="47">
        <v>0</v>
      </c>
      <c r="E30" s="40"/>
      <c r="F30" s="42">
        <f t="shared" si="1"/>
        <v>0</v>
      </c>
    </row>
    <row r="31" spans="1:6" ht="11.25" customHeight="1" x14ac:dyDescent="0.2">
      <c r="A31" s="43" t="s">
        <v>207</v>
      </c>
      <c r="B31" s="40"/>
      <c r="C31" s="40"/>
      <c r="D31" s="47">
        <v>0</v>
      </c>
      <c r="E31" s="40"/>
      <c r="F31" s="42">
        <f t="shared" si="1"/>
        <v>0</v>
      </c>
    </row>
    <row r="32" spans="1:6" ht="11.25" customHeight="1" x14ac:dyDescent="0.2">
      <c r="A32" s="43" t="s">
        <v>208</v>
      </c>
      <c r="B32" s="40"/>
      <c r="C32" s="40"/>
      <c r="D32" s="47">
        <v>0</v>
      </c>
      <c r="E32" s="40"/>
      <c r="F32" s="42">
        <f t="shared" si="1"/>
        <v>0</v>
      </c>
    </row>
    <row r="33" spans="1:6" ht="11.25" customHeight="1" x14ac:dyDescent="0.25">
      <c r="A33" s="45"/>
      <c r="B33" s="40"/>
      <c r="C33" s="40"/>
      <c r="D33" s="40"/>
      <c r="E33" s="40"/>
      <c r="F33" s="40"/>
    </row>
    <row r="34" spans="1:6" ht="33.75" x14ac:dyDescent="0.2">
      <c r="A34" s="41" t="s">
        <v>638</v>
      </c>
      <c r="B34" s="40"/>
      <c r="C34" s="40"/>
      <c r="D34" s="40"/>
      <c r="E34" s="42">
        <f>SUM(E35:E36)</f>
        <v>0</v>
      </c>
      <c r="F34" s="42">
        <f>SUM(B34:E34)</f>
        <v>0</v>
      </c>
    </row>
    <row r="35" spans="1:6" ht="11.25" customHeight="1" x14ac:dyDescent="0.2">
      <c r="A35" s="43" t="s">
        <v>210</v>
      </c>
      <c r="B35" s="40"/>
      <c r="C35" s="40"/>
      <c r="D35" s="40"/>
      <c r="E35" s="44">
        <v>0</v>
      </c>
      <c r="F35" s="42">
        <f>SUM(B35:E35)</f>
        <v>0</v>
      </c>
    </row>
    <row r="36" spans="1:6" ht="11.25" customHeight="1" x14ac:dyDescent="0.2">
      <c r="A36" s="43" t="s">
        <v>211</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639</v>
      </c>
      <c r="B38" s="48">
        <f>B20+B22</f>
        <v>479763120.51999998</v>
      </c>
      <c r="C38" s="48">
        <f>+C20+C27</f>
        <v>2175842382.3499999</v>
      </c>
      <c r="D38" s="48">
        <f>D20+D27</f>
        <v>205735115</v>
      </c>
      <c r="E38" s="48">
        <f>+E20+E34</f>
        <v>0</v>
      </c>
      <c r="F38" s="48">
        <f>SUM(B38:E38)</f>
        <v>2861340617.8699999</v>
      </c>
    </row>
    <row r="39" spans="1:6" x14ac:dyDescent="0.25">
      <c r="A39" s="49"/>
      <c r="B39" s="50"/>
      <c r="C39" s="50"/>
      <c r="D39" s="50"/>
      <c r="E39" s="50"/>
      <c r="F39" s="50"/>
    </row>
    <row r="40" spans="1:6" ht="12.75" x14ac:dyDescent="0.25">
      <c r="A40" s="23" t="s">
        <v>156</v>
      </c>
    </row>
  </sheetData>
  <sheetProtection formatCells="0" formatColumns="0" formatRows="0" autoFilter="0"/>
  <mergeCells count="1">
    <mergeCell ref="A1:F1"/>
  </mergeCells>
  <pageMargins left="0.31496062992125984" right="0.31496062992125984" top="0.74803149606299213" bottom="0.74803149606299213" header="0.31496062992125984" footer="0.31496062992125984"/>
  <pageSetup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40" zoomScaleNormal="100" zoomScaleSheetLayoutView="80" workbookViewId="0">
      <selection activeCell="L73" sqref="L73"/>
    </sheetView>
  </sheetViews>
  <sheetFormatPr baseColWidth="10" defaultColWidth="9.42578125" defaultRowHeight="11.25" x14ac:dyDescent="0.25"/>
  <cols>
    <col min="1" max="1" width="61.140625" style="35" customWidth="1"/>
    <col min="2" max="2" width="18.85546875" style="35" customWidth="1"/>
    <col min="3" max="3" width="16.140625" style="36" customWidth="1"/>
    <col min="4" max="4" width="7.140625" style="8" customWidth="1"/>
    <col min="5" max="16384" width="9.42578125" style="8"/>
  </cols>
  <sheetData>
    <row r="1" spans="1:3" ht="45" customHeight="1" x14ac:dyDescent="0.25">
      <c r="A1" s="460" t="s">
        <v>641</v>
      </c>
      <c r="B1" s="461"/>
      <c r="C1" s="462"/>
    </row>
    <row r="2" spans="1:3" s="53" customFormat="1" ht="15" customHeight="1" x14ac:dyDescent="0.25">
      <c r="A2" s="51" t="s">
        <v>100</v>
      </c>
      <c r="B2" s="52" t="s">
        <v>219</v>
      </c>
      <c r="C2" s="52" t="s">
        <v>220</v>
      </c>
    </row>
    <row r="3" spans="1:3" s="12" customFormat="1" ht="11.25" customHeight="1" x14ac:dyDescent="0.25">
      <c r="A3" s="41" t="s">
        <v>157</v>
      </c>
      <c r="B3" s="54">
        <f>B4+B13</f>
        <v>146037237.57999998</v>
      </c>
      <c r="C3" s="54">
        <f>C4+C13</f>
        <v>187087151.24000001</v>
      </c>
    </row>
    <row r="4" spans="1:3" ht="11.25" customHeight="1" x14ac:dyDescent="0.25">
      <c r="A4" s="55" t="s">
        <v>159</v>
      </c>
      <c r="B4" s="54">
        <f>SUM(B5:B11)</f>
        <v>21033507.890000001</v>
      </c>
      <c r="C4" s="54">
        <f>SUM(C5:C11)</f>
        <v>163818711.47</v>
      </c>
    </row>
    <row r="5" spans="1:3" ht="11.25" customHeight="1" x14ac:dyDescent="0.25">
      <c r="A5" s="56" t="s">
        <v>161</v>
      </c>
      <c r="B5" s="57">
        <v>0</v>
      </c>
      <c r="C5" s="57">
        <v>150534485.06999999</v>
      </c>
    </row>
    <row r="6" spans="1:3" ht="11.25" customHeight="1" x14ac:dyDescent="0.25">
      <c r="A6" s="56" t="s">
        <v>163</v>
      </c>
      <c r="B6" s="57">
        <v>0</v>
      </c>
      <c r="C6" s="57">
        <v>13284226.4</v>
      </c>
    </row>
    <row r="7" spans="1:3" ht="11.25" customHeight="1" x14ac:dyDescent="0.25">
      <c r="A7" s="56" t="s">
        <v>165</v>
      </c>
      <c r="B7" s="57">
        <v>21033507.890000001</v>
      </c>
      <c r="C7" s="57">
        <v>0</v>
      </c>
    </row>
    <row r="8" spans="1:3" ht="11.25" customHeight="1" x14ac:dyDescent="0.25">
      <c r="A8" s="56" t="s">
        <v>167</v>
      </c>
      <c r="B8" s="57">
        <v>0</v>
      </c>
      <c r="C8" s="57">
        <v>0</v>
      </c>
    </row>
    <row r="9" spans="1:3" ht="11.25" customHeight="1" x14ac:dyDescent="0.25">
      <c r="A9" s="56" t="s">
        <v>169</v>
      </c>
      <c r="B9" s="57">
        <v>0</v>
      </c>
      <c r="C9" s="57">
        <v>0</v>
      </c>
    </row>
    <row r="10" spans="1:3" ht="11.25" customHeight="1" x14ac:dyDescent="0.25">
      <c r="A10" s="56" t="s">
        <v>171</v>
      </c>
      <c r="B10" s="57">
        <v>0</v>
      </c>
      <c r="C10" s="57">
        <v>0</v>
      </c>
    </row>
    <row r="11" spans="1:3" ht="11.25" customHeight="1" x14ac:dyDescent="0.25">
      <c r="A11" s="56" t="s">
        <v>173</v>
      </c>
      <c r="B11" s="57">
        <v>0</v>
      </c>
      <c r="C11" s="57">
        <v>0</v>
      </c>
    </row>
    <row r="12" spans="1:3" ht="11.25" customHeight="1" x14ac:dyDescent="0.25">
      <c r="A12" s="58"/>
      <c r="B12" s="57"/>
      <c r="C12" s="57"/>
    </row>
    <row r="13" spans="1:3" ht="11.25" customHeight="1" x14ac:dyDescent="0.25">
      <c r="A13" s="55" t="s">
        <v>178</v>
      </c>
      <c r="B13" s="54">
        <f>SUM(B14:B22)</f>
        <v>125003729.69</v>
      </c>
      <c r="C13" s="54">
        <f>SUM(C14:C22)</f>
        <v>23268439.77</v>
      </c>
    </row>
    <row r="14" spans="1:3" ht="11.25" customHeight="1" x14ac:dyDescent="0.25">
      <c r="A14" s="56" t="s">
        <v>179</v>
      </c>
      <c r="B14" s="57">
        <v>0</v>
      </c>
      <c r="C14" s="57">
        <v>0</v>
      </c>
    </row>
    <row r="15" spans="1:3" ht="11.25" customHeight="1" x14ac:dyDescent="0.25">
      <c r="A15" s="56" t="s">
        <v>181</v>
      </c>
      <c r="B15" s="57">
        <v>0</v>
      </c>
      <c r="C15" s="57">
        <v>0</v>
      </c>
    </row>
    <row r="16" spans="1:3" ht="11.25" customHeight="1" x14ac:dyDescent="0.25">
      <c r="A16" s="56" t="s">
        <v>183</v>
      </c>
      <c r="B16" s="57">
        <v>125003729.69</v>
      </c>
      <c r="C16" s="57">
        <v>0</v>
      </c>
    </row>
    <row r="17" spans="1:3" ht="11.25" customHeight="1" x14ac:dyDescent="0.25">
      <c r="A17" s="56" t="s">
        <v>185</v>
      </c>
      <c r="B17" s="57">
        <v>0</v>
      </c>
      <c r="C17" s="57">
        <v>23268439.77</v>
      </c>
    </row>
    <row r="18" spans="1:3" ht="11.25" customHeight="1" x14ac:dyDescent="0.25">
      <c r="A18" s="56" t="s">
        <v>187</v>
      </c>
      <c r="B18" s="57">
        <v>0</v>
      </c>
      <c r="C18" s="57">
        <v>0</v>
      </c>
    </row>
    <row r="19" spans="1:3" ht="11.25" customHeight="1" x14ac:dyDescent="0.25">
      <c r="A19" s="56" t="s">
        <v>189</v>
      </c>
      <c r="B19" s="57">
        <v>0</v>
      </c>
      <c r="C19" s="57">
        <v>0</v>
      </c>
    </row>
    <row r="20" spans="1:3" ht="11.25" customHeight="1" x14ac:dyDescent="0.25">
      <c r="A20" s="56" t="s">
        <v>191</v>
      </c>
      <c r="B20" s="57">
        <v>0</v>
      </c>
      <c r="C20" s="57">
        <v>0</v>
      </c>
    </row>
    <row r="21" spans="1:3" ht="11.25" customHeight="1" x14ac:dyDescent="0.25">
      <c r="A21" s="56" t="s">
        <v>193</v>
      </c>
      <c r="B21" s="57">
        <v>0</v>
      </c>
      <c r="C21" s="57">
        <v>0</v>
      </c>
    </row>
    <row r="22" spans="1:3" ht="11.25" customHeight="1" x14ac:dyDescent="0.25">
      <c r="A22" s="56" t="s">
        <v>194</v>
      </c>
      <c r="B22" s="57">
        <v>0</v>
      </c>
      <c r="C22" s="57">
        <v>0</v>
      </c>
    </row>
    <row r="23" spans="1:3" s="12" customFormat="1" ht="11.25" customHeight="1" x14ac:dyDescent="0.25">
      <c r="A23" s="59"/>
      <c r="B23" s="57"/>
      <c r="C23" s="57"/>
    </row>
    <row r="24" spans="1:3" s="12" customFormat="1" ht="11.25" customHeight="1" x14ac:dyDescent="0.25">
      <c r="A24" s="41" t="s">
        <v>158</v>
      </c>
      <c r="B24" s="54">
        <f>B25+B35</f>
        <v>3758449.4</v>
      </c>
      <c r="C24" s="54">
        <f>C25+C35</f>
        <v>27048608</v>
      </c>
    </row>
    <row r="25" spans="1:3" ht="11.25" customHeight="1" x14ac:dyDescent="0.25">
      <c r="A25" s="55" t="s">
        <v>160</v>
      </c>
      <c r="B25" s="54">
        <f>SUM(B26:B33)</f>
        <v>3758449.4</v>
      </c>
      <c r="C25" s="54">
        <f>SUM(C26:C33)</f>
        <v>18641661.440000001</v>
      </c>
    </row>
    <row r="26" spans="1:3" ht="11.25" customHeight="1" x14ac:dyDescent="0.25">
      <c r="A26" s="56" t="s">
        <v>162</v>
      </c>
      <c r="B26" s="57">
        <v>0</v>
      </c>
      <c r="C26" s="57">
        <v>18641661.440000001</v>
      </c>
    </row>
    <row r="27" spans="1:3" ht="11.25" customHeight="1" x14ac:dyDescent="0.25">
      <c r="A27" s="56" t="s">
        <v>164</v>
      </c>
      <c r="B27" s="57">
        <v>0</v>
      </c>
      <c r="C27" s="57">
        <v>0</v>
      </c>
    </row>
    <row r="28" spans="1:3" ht="11.25" customHeight="1" x14ac:dyDescent="0.25">
      <c r="A28" s="56" t="s">
        <v>166</v>
      </c>
      <c r="B28" s="57">
        <v>3758449.4</v>
      </c>
      <c r="C28" s="57">
        <v>0</v>
      </c>
    </row>
    <row r="29" spans="1:3" ht="11.25" customHeight="1" x14ac:dyDescent="0.25">
      <c r="A29" s="56" t="s">
        <v>168</v>
      </c>
      <c r="B29" s="57">
        <v>0</v>
      </c>
      <c r="C29" s="57">
        <v>0</v>
      </c>
    </row>
    <row r="30" spans="1:3" ht="11.25" customHeight="1" x14ac:dyDescent="0.25">
      <c r="A30" s="56" t="s">
        <v>170</v>
      </c>
      <c r="B30" s="57">
        <v>0</v>
      </c>
      <c r="C30" s="57">
        <v>0</v>
      </c>
    </row>
    <row r="31" spans="1:3" ht="11.25" customHeight="1" x14ac:dyDescent="0.25">
      <c r="A31" s="56" t="s">
        <v>172</v>
      </c>
      <c r="B31" s="57">
        <v>0</v>
      </c>
      <c r="C31" s="57">
        <v>0</v>
      </c>
    </row>
    <row r="32" spans="1:3" ht="11.25" customHeight="1" x14ac:dyDescent="0.25">
      <c r="A32" s="56" t="s">
        <v>174</v>
      </c>
      <c r="B32" s="57">
        <v>0</v>
      </c>
      <c r="C32" s="57">
        <v>0</v>
      </c>
    </row>
    <row r="33" spans="1:3" ht="11.25" customHeight="1" x14ac:dyDescent="0.25">
      <c r="A33" s="56" t="s">
        <v>175</v>
      </c>
      <c r="B33" s="57">
        <v>0</v>
      </c>
      <c r="C33" s="57">
        <v>0</v>
      </c>
    </row>
    <row r="34" spans="1:3" ht="11.25" customHeight="1" x14ac:dyDescent="0.25">
      <c r="A34" s="58"/>
      <c r="B34" s="57"/>
      <c r="C34" s="57"/>
    </row>
    <row r="35" spans="1:3" ht="11.25" customHeight="1" x14ac:dyDescent="0.25">
      <c r="A35" s="55" t="s">
        <v>180</v>
      </c>
      <c r="B35" s="54">
        <f>SUM(B36:B41)</f>
        <v>0</v>
      </c>
      <c r="C35" s="54">
        <f>SUM(C36:C41)</f>
        <v>8406946.5600000005</v>
      </c>
    </row>
    <row r="36" spans="1:3" ht="11.25" customHeight="1" x14ac:dyDescent="0.25">
      <c r="A36" s="56" t="s">
        <v>182</v>
      </c>
      <c r="B36" s="57">
        <v>0</v>
      </c>
      <c r="C36" s="57">
        <v>0</v>
      </c>
    </row>
    <row r="37" spans="1:3" ht="11.25" customHeight="1" x14ac:dyDescent="0.25">
      <c r="A37" s="56" t="s">
        <v>184</v>
      </c>
      <c r="B37" s="57">
        <v>0</v>
      </c>
      <c r="C37" s="57">
        <v>0</v>
      </c>
    </row>
    <row r="38" spans="1:3" ht="11.25" customHeight="1" x14ac:dyDescent="0.25">
      <c r="A38" s="56" t="s">
        <v>186</v>
      </c>
      <c r="B38" s="57">
        <v>0</v>
      </c>
      <c r="C38" s="57">
        <v>8406946.5600000005</v>
      </c>
    </row>
    <row r="39" spans="1:3" ht="11.25" customHeight="1" x14ac:dyDescent="0.25">
      <c r="A39" s="56" t="s">
        <v>188</v>
      </c>
      <c r="B39" s="57">
        <v>0</v>
      </c>
      <c r="C39" s="57">
        <v>0</v>
      </c>
    </row>
    <row r="40" spans="1:3" ht="11.25" customHeight="1" x14ac:dyDescent="0.25">
      <c r="A40" s="56" t="s">
        <v>190</v>
      </c>
      <c r="B40" s="57">
        <v>0</v>
      </c>
      <c r="C40" s="57">
        <v>0</v>
      </c>
    </row>
    <row r="41" spans="1:3" ht="11.25" customHeight="1" x14ac:dyDescent="0.25">
      <c r="A41" s="56" t="s">
        <v>192</v>
      </c>
      <c r="B41" s="57">
        <v>0</v>
      </c>
      <c r="C41" s="57">
        <v>0</v>
      </c>
    </row>
    <row r="42" spans="1:3" ht="11.25" customHeight="1" x14ac:dyDescent="0.25">
      <c r="A42" s="58"/>
      <c r="B42" s="57"/>
      <c r="C42" s="57"/>
    </row>
    <row r="43" spans="1:3" s="12" customFormat="1" ht="11.25" customHeight="1" x14ac:dyDescent="0.25">
      <c r="A43" s="41" t="s">
        <v>199</v>
      </c>
      <c r="B43" s="54">
        <f>B45+B50+B57</f>
        <v>73402005.739999995</v>
      </c>
      <c r="C43" s="54">
        <f>C45+C50+C57</f>
        <v>9061933.4800000004</v>
      </c>
    </row>
    <row r="44" spans="1:3" s="12" customFormat="1" ht="11.25" customHeight="1" x14ac:dyDescent="0.25">
      <c r="A44" s="41"/>
      <c r="B44" s="57"/>
      <c r="C44" s="57"/>
    </row>
    <row r="45" spans="1:3" ht="11.25" customHeight="1" x14ac:dyDescent="0.25">
      <c r="A45" s="55" t="s">
        <v>200</v>
      </c>
      <c r="B45" s="54">
        <f>SUM(B46:B48)</f>
        <v>0</v>
      </c>
      <c r="C45" s="54">
        <f>SUM(C46:C48)</f>
        <v>0</v>
      </c>
    </row>
    <row r="46" spans="1:3" ht="11.25" customHeight="1" x14ac:dyDescent="0.25">
      <c r="A46" s="56" t="s">
        <v>137</v>
      </c>
      <c r="B46" s="57">
        <v>0</v>
      </c>
      <c r="C46" s="57">
        <v>0</v>
      </c>
    </row>
    <row r="47" spans="1:3" ht="11.25" customHeight="1" x14ac:dyDescent="0.25">
      <c r="A47" s="56" t="s">
        <v>201</v>
      </c>
      <c r="B47" s="57">
        <v>0</v>
      </c>
      <c r="C47" s="57">
        <v>0</v>
      </c>
    </row>
    <row r="48" spans="1:3" ht="11.25" customHeight="1" x14ac:dyDescent="0.25">
      <c r="A48" s="56" t="s">
        <v>202</v>
      </c>
      <c r="B48" s="57">
        <v>0</v>
      </c>
      <c r="C48" s="57">
        <v>0</v>
      </c>
    </row>
    <row r="49" spans="1:3" ht="11.25" customHeight="1" x14ac:dyDescent="0.25">
      <c r="A49" s="58"/>
      <c r="B49" s="57"/>
      <c r="C49" s="57"/>
    </row>
    <row r="50" spans="1:3" ht="11.25" customHeight="1" x14ac:dyDescent="0.25">
      <c r="A50" s="55" t="s">
        <v>203</v>
      </c>
      <c r="B50" s="54">
        <f>SUM(B51:B55)</f>
        <v>73402005.739999995</v>
      </c>
      <c r="C50" s="54">
        <f>SUM(C51:C55)</f>
        <v>9061933.4800000004</v>
      </c>
    </row>
    <row r="51" spans="1:3" ht="11.25" customHeight="1" x14ac:dyDescent="0.25">
      <c r="A51" s="56" t="s">
        <v>204</v>
      </c>
      <c r="B51" s="57">
        <v>0</v>
      </c>
      <c r="C51" s="57">
        <v>9061933.4800000004</v>
      </c>
    </row>
    <row r="52" spans="1:3" ht="11.25" customHeight="1" x14ac:dyDescent="0.25">
      <c r="A52" s="56" t="s">
        <v>205</v>
      </c>
      <c r="B52" s="57">
        <v>73402005.739999995</v>
      </c>
      <c r="C52" s="57">
        <v>0</v>
      </c>
    </row>
    <row r="53" spans="1:3" ht="11.25" customHeight="1" x14ac:dyDescent="0.25">
      <c r="A53" s="56" t="s">
        <v>206</v>
      </c>
      <c r="B53" s="57">
        <v>0</v>
      </c>
      <c r="C53" s="57">
        <v>0</v>
      </c>
    </row>
    <row r="54" spans="1:3" ht="11.25" customHeight="1" x14ac:dyDescent="0.25">
      <c r="A54" s="56" t="s">
        <v>207</v>
      </c>
      <c r="B54" s="57">
        <v>0</v>
      </c>
      <c r="C54" s="57">
        <v>0</v>
      </c>
    </row>
    <row r="55" spans="1:3" ht="11.25" customHeight="1" x14ac:dyDescent="0.25">
      <c r="A55" s="56" t="s">
        <v>208</v>
      </c>
      <c r="B55" s="57">
        <v>0</v>
      </c>
      <c r="C55" s="57">
        <v>0</v>
      </c>
    </row>
    <row r="56" spans="1:3" ht="11.25" customHeight="1" x14ac:dyDescent="0.25">
      <c r="A56" s="58"/>
      <c r="B56" s="57"/>
      <c r="C56" s="57"/>
    </row>
    <row r="57" spans="1:3" ht="11.25" customHeight="1" x14ac:dyDescent="0.25">
      <c r="A57" s="55" t="s">
        <v>209</v>
      </c>
      <c r="B57" s="54">
        <f>SUM(B58:B59)</f>
        <v>0</v>
      </c>
      <c r="C57" s="54">
        <f>SUM(C58:C59)</f>
        <v>0</v>
      </c>
    </row>
    <row r="58" spans="1:3" ht="11.25" customHeight="1" x14ac:dyDescent="0.25">
      <c r="A58" s="56" t="s">
        <v>210</v>
      </c>
      <c r="B58" s="57">
        <v>0</v>
      </c>
      <c r="C58" s="57">
        <v>0</v>
      </c>
    </row>
    <row r="59" spans="1:3" ht="11.25" customHeight="1" x14ac:dyDescent="0.25">
      <c r="A59" s="56" t="s">
        <v>211</v>
      </c>
      <c r="B59" s="57">
        <v>0</v>
      </c>
      <c r="C59" s="57">
        <v>0</v>
      </c>
    </row>
    <row r="60" spans="1:3" ht="11.25" customHeight="1" x14ac:dyDescent="0.25">
      <c r="A60" s="59"/>
      <c r="B60" s="57"/>
      <c r="C60" s="57"/>
    </row>
    <row r="62" spans="1:3" ht="27" customHeight="1" x14ac:dyDescent="0.25">
      <c r="A62" s="466" t="s">
        <v>156</v>
      </c>
      <c r="B62" s="467"/>
      <c r="C62" s="467"/>
    </row>
  </sheetData>
  <sheetProtection formatRows="0" autoFilter="0"/>
  <mergeCells count="2">
    <mergeCell ref="A1:C1"/>
    <mergeCell ref="A62:C62"/>
  </mergeCells>
  <pageMargins left="0.74803149606299213" right="0.74803149606299213" top="0.59055118110236227" bottom="0.59055118110236227" header="0" footer="0"/>
  <pageSetup scale="9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zoomScaleNormal="100" workbookViewId="0">
      <selection activeCell="D1" sqref="D1:V1048576"/>
    </sheetView>
  </sheetViews>
  <sheetFormatPr baseColWidth="10" defaultColWidth="9.42578125" defaultRowHeight="11.25" x14ac:dyDescent="0.2"/>
  <cols>
    <col min="1" max="1" width="70.5703125" style="60" customWidth="1"/>
    <col min="2" max="2" width="16.5703125" style="60" customWidth="1"/>
    <col min="3" max="3" width="16.140625" style="60" customWidth="1"/>
    <col min="4" max="16384" width="9.42578125" style="60"/>
  </cols>
  <sheetData>
    <row r="1" spans="1:3" ht="45" customHeight="1" x14ac:dyDescent="0.2">
      <c r="A1" s="460" t="s">
        <v>642</v>
      </c>
      <c r="B1" s="461"/>
      <c r="C1" s="462"/>
    </row>
    <row r="2" spans="1:3" ht="15" customHeight="1" x14ac:dyDescent="0.2">
      <c r="A2" s="61" t="s">
        <v>100</v>
      </c>
      <c r="B2" s="37">
        <v>2025</v>
      </c>
      <c r="C2" s="37">
        <v>2024</v>
      </c>
    </row>
    <row r="3" spans="1:3" ht="11.25" customHeight="1" x14ac:dyDescent="0.2">
      <c r="A3" s="41" t="s">
        <v>221</v>
      </c>
      <c r="B3" s="33"/>
      <c r="C3" s="33"/>
    </row>
    <row r="4" spans="1:3" ht="11.25" customHeight="1" x14ac:dyDescent="0.2">
      <c r="A4" s="55" t="s">
        <v>219</v>
      </c>
      <c r="B4" s="62">
        <f>SUM(B5:B14)</f>
        <v>568653212.7299999</v>
      </c>
      <c r="C4" s="62">
        <f>SUM(C5:C14)</f>
        <v>1081917406.95</v>
      </c>
    </row>
    <row r="5" spans="1:3" ht="11.25" customHeight="1" x14ac:dyDescent="0.2">
      <c r="A5" s="56" t="s">
        <v>103</v>
      </c>
      <c r="B5" s="34">
        <v>113996523.84999999</v>
      </c>
      <c r="C5" s="34">
        <v>136385965.88999999</v>
      </c>
    </row>
    <row r="6" spans="1:3" ht="11.25" customHeight="1" x14ac:dyDescent="0.2">
      <c r="A6" s="56" t="s">
        <v>104</v>
      </c>
      <c r="B6" s="34">
        <v>0</v>
      </c>
      <c r="C6" s="34">
        <v>0</v>
      </c>
    </row>
    <row r="7" spans="1:3" ht="11.25" customHeight="1" x14ac:dyDescent="0.2">
      <c r="A7" s="56" t="s">
        <v>105</v>
      </c>
      <c r="B7" s="34">
        <v>0</v>
      </c>
      <c r="C7" s="34">
        <v>0</v>
      </c>
    </row>
    <row r="8" spans="1:3" ht="11.25" customHeight="1" x14ac:dyDescent="0.2">
      <c r="A8" s="56" t="s">
        <v>106</v>
      </c>
      <c r="B8" s="34">
        <v>29705820</v>
      </c>
      <c r="C8" s="34">
        <v>64382832.520000003</v>
      </c>
    </row>
    <row r="9" spans="1:3" ht="11.25" customHeight="1" x14ac:dyDescent="0.2">
      <c r="A9" s="56" t="s">
        <v>107</v>
      </c>
      <c r="B9" s="34">
        <v>3525076.33</v>
      </c>
      <c r="C9" s="34">
        <v>22837861.550000001</v>
      </c>
    </row>
    <row r="10" spans="1:3" ht="11.25" customHeight="1" x14ac:dyDescent="0.2">
      <c r="A10" s="56" t="s">
        <v>108</v>
      </c>
      <c r="B10" s="34">
        <v>10910718.789999999</v>
      </c>
      <c r="C10" s="34">
        <v>17908368.91</v>
      </c>
    </row>
    <row r="11" spans="1:3" ht="11.25" customHeight="1" x14ac:dyDescent="0.2">
      <c r="A11" s="56" t="s">
        <v>109</v>
      </c>
      <c r="B11" s="34">
        <v>0</v>
      </c>
      <c r="C11" s="34">
        <v>0</v>
      </c>
    </row>
    <row r="12" spans="1:3" ht="22.5" x14ac:dyDescent="0.2">
      <c r="A12" s="56" t="s">
        <v>111</v>
      </c>
      <c r="B12" s="34">
        <v>408943732.82999998</v>
      </c>
      <c r="C12" s="34">
        <v>796515075.48000002</v>
      </c>
    </row>
    <row r="13" spans="1:3" ht="11.25" customHeight="1" x14ac:dyDescent="0.2">
      <c r="A13" s="56" t="s">
        <v>112</v>
      </c>
      <c r="B13" s="34">
        <v>1571340.93</v>
      </c>
      <c r="C13" s="34">
        <v>43887302.600000001</v>
      </c>
    </row>
    <row r="14" spans="1:3" ht="11.25" customHeight="1" x14ac:dyDescent="0.2">
      <c r="A14" s="56" t="s">
        <v>222</v>
      </c>
      <c r="B14" s="34">
        <v>0</v>
      </c>
      <c r="C14" s="34">
        <v>0</v>
      </c>
    </row>
    <row r="15" spans="1:3" ht="11.25" customHeight="1" x14ac:dyDescent="0.2">
      <c r="A15" s="58"/>
      <c r="B15" s="33"/>
      <c r="C15" s="33"/>
    </row>
    <row r="16" spans="1:3" ht="11.25" customHeight="1" x14ac:dyDescent="0.2">
      <c r="A16" s="55" t="s">
        <v>220</v>
      </c>
      <c r="B16" s="62">
        <f>SUM(B17:B32)</f>
        <v>344120302.25999999</v>
      </c>
      <c r="C16" s="62">
        <f>SUM(C17:C32)</f>
        <v>818903012.86000013</v>
      </c>
    </row>
    <row r="17" spans="1:3" ht="11.25" customHeight="1" x14ac:dyDescent="0.2">
      <c r="A17" s="56" t="s">
        <v>122</v>
      </c>
      <c r="B17" s="34">
        <v>183811309.66</v>
      </c>
      <c r="C17" s="34">
        <v>405420831.99000001</v>
      </c>
    </row>
    <row r="18" spans="1:3" ht="11.25" customHeight="1" x14ac:dyDescent="0.2">
      <c r="A18" s="56" t="s">
        <v>123</v>
      </c>
      <c r="B18" s="34">
        <v>36661995.07</v>
      </c>
      <c r="C18" s="34">
        <v>106608587.97</v>
      </c>
    </row>
    <row r="19" spans="1:3" ht="11.25" customHeight="1" x14ac:dyDescent="0.2">
      <c r="A19" s="56" t="s">
        <v>124</v>
      </c>
      <c r="B19" s="34">
        <v>62188283.009999998</v>
      </c>
      <c r="C19" s="34">
        <v>175338681.15000001</v>
      </c>
    </row>
    <row r="20" spans="1:3" ht="11.25" customHeight="1" x14ac:dyDescent="0.2">
      <c r="A20" s="56" t="s">
        <v>126</v>
      </c>
      <c r="B20" s="34">
        <v>0</v>
      </c>
      <c r="C20" s="34">
        <v>1121413.44</v>
      </c>
    </row>
    <row r="21" spans="1:3" ht="11.25" customHeight="1" x14ac:dyDescent="0.2">
      <c r="A21" s="56" t="s">
        <v>223</v>
      </c>
      <c r="B21" s="34">
        <v>47878868.490000002</v>
      </c>
      <c r="C21" s="34">
        <v>85461026.079999998</v>
      </c>
    </row>
    <row r="22" spans="1:3" ht="11.25" customHeight="1" x14ac:dyDescent="0.2">
      <c r="A22" s="56" t="s">
        <v>128</v>
      </c>
      <c r="B22" s="34">
        <v>3620960</v>
      </c>
      <c r="C22" s="34">
        <v>12599750</v>
      </c>
    </row>
    <row r="23" spans="1:3" ht="11.25" customHeight="1" x14ac:dyDescent="0.2">
      <c r="A23" s="56" t="s">
        <v>129</v>
      </c>
      <c r="B23" s="34">
        <v>9958886.0299999993</v>
      </c>
      <c r="C23" s="34">
        <v>32352722.23</v>
      </c>
    </row>
    <row r="24" spans="1:3" ht="11.25" customHeight="1" x14ac:dyDescent="0.2">
      <c r="A24" s="56" t="s">
        <v>130</v>
      </c>
      <c r="B24" s="34">
        <v>0</v>
      </c>
      <c r="C24" s="34">
        <v>0</v>
      </c>
    </row>
    <row r="25" spans="1:3" ht="11.25" customHeight="1" x14ac:dyDescent="0.2">
      <c r="A25" s="56" t="s">
        <v>131</v>
      </c>
      <c r="B25" s="34">
        <v>0</v>
      </c>
      <c r="C25" s="34">
        <v>0</v>
      </c>
    </row>
    <row r="26" spans="1:3" ht="11.25" customHeight="1" x14ac:dyDescent="0.2">
      <c r="A26" s="56" t="s">
        <v>132</v>
      </c>
      <c r="B26" s="34">
        <v>0</v>
      </c>
      <c r="C26" s="34">
        <v>0</v>
      </c>
    </row>
    <row r="27" spans="1:3" ht="11.25" customHeight="1" x14ac:dyDescent="0.2">
      <c r="A27" s="56" t="s">
        <v>133</v>
      </c>
      <c r="B27" s="34">
        <v>0</v>
      </c>
      <c r="C27" s="34">
        <v>0</v>
      </c>
    </row>
    <row r="28" spans="1:3" ht="11.25" customHeight="1" x14ac:dyDescent="0.2">
      <c r="A28" s="56" t="s">
        <v>134</v>
      </c>
      <c r="B28" s="34">
        <v>0</v>
      </c>
      <c r="C28" s="34">
        <v>0</v>
      </c>
    </row>
    <row r="29" spans="1:3" ht="11.25" customHeight="1" x14ac:dyDescent="0.2">
      <c r="A29" s="56" t="s">
        <v>136</v>
      </c>
      <c r="B29" s="34">
        <v>0</v>
      </c>
      <c r="C29" s="34">
        <v>0</v>
      </c>
    </row>
    <row r="30" spans="1:3" ht="11.25" customHeight="1" x14ac:dyDescent="0.2">
      <c r="A30" s="56" t="s">
        <v>137</v>
      </c>
      <c r="B30" s="34">
        <v>0</v>
      </c>
      <c r="C30" s="34">
        <v>0</v>
      </c>
    </row>
    <row r="31" spans="1:3" ht="11.25" customHeight="1" x14ac:dyDescent="0.2">
      <c r="A31" s="56" t="s">
        <v>138</v>
      </c>
      <c r="B31" s="34">
        <v>0</v>
      </c>
      <c r="C31" s="34">
        <v>0</v>
      </c>
    </row>
    <row r="32" spans="1:3" ht="11.25" customHeight="1" x14ac:dyDescent="0.2">
      <c r="A32" s="56" t="s">
        <v>224</v>
      </c>
      <c r="B32" s="34">
        <v>0</v>
      </c>
      <c r="C32" s="34">
        <v>0</v>
      </c>
    </row>
    <row r="33" spans="1:3" ht="11.25" customHeight="1" x14ac:dyDescent="0.2">
      <c r="A33" s="41" t="s">
        <v>225</v>
      </c>
      <c r="B33" s="62">
        <f>B4-B16</f>
        <v>224532910.46999991</v>
      </c>
      <c r="C33" s="62">
        <f>C4-C16</f>
        <v>263014394.08999991</v>
      </c>
    </row>
    <row r="34" spans="1:3" ht="11.25" customHeight="1" x14ac:dyDescent="0.2">
      <c r="A34" s="46"/>
      <c r="B34" s="33"/>
      <c r="C34" s="33"/>
    </row>
    <row r="35" spans="1:3" ht="11.25" customHeight="1" x14ac:dyDescent="0.2">
      <c r="A35" s="41" t="s">
        <v>226</v>
      </c>
      <c r="B35" s="33"/>
      <c r="C35" s="33"/>
    </row>
    <row r="36" spans="1:3" ht="11.25" customHeight="1" x14ac:dyDescent="0.2">
      <c r="A36" s="55" t="s">
        <v>219</v>
      </c>
      <c r="B36" s="62">
        <f>SUM(B37:B39)</f>
        <v>0</v>
      </c>
      <c r="C36" s="62">
        <f>SUM(C37:C39)</f>
        <v>0</v>
      </c>
    </row>
    <row r="37" spans="1:3" ht="11.25" customHeight="1" x14ac:dyDescent="0.2">
      <c r="A37" s="56" t="s">
        <v>183</v>
      </c>
      <c r="B37" s="34">
        <v>0</v>
      </c>
      <c r="C37" s="34">
        <v>0</v>
      </c>
    </row>
    <row r="38" spans="1:3" ht="11.25" customHeight="1" x14ac:dyDescent="0.2">
      <c r="A38" s="56" t="s">
        <v>185</v>
      </c>
      <c r="B38" s="34">
        <v>0</v>
      </c>
      <c r="C38" s="34">
        <v>0</v>
      </c>
    </row>
    <row r="39" spans="1:3" ht="11.25" customHeight="1" x14ac:dyDescent="0.2">
      <c r="A39" s="56" t="s">
        <v>227</v>
      </c>
      <c r="B39" s="34">
        <v>0</v>
      </c>
      <c r="C39" s="34">
        <v>0</v>
      </c>
    </row>
    <row r="40" spans="1:3" ht="11.25" customHeight="1" x14ac:dyDescent="0.2">
      <c r="A40" s="58"/>
      <c r="B40" s="33"/>
      <c r="C40" s="33"/>
    </row>
    <row r="41" spans="1:3" ht="11.25" customHeight="1" x14ac:dyDescent="0.2">
      <c r="A41" s="55" t="s">
        <v>220</v>
      </c>
      <c r="B41" s="62">
        <f>SUM(B42:B44)</f>
        <v>84557907.480000004</v>
      </c>
      <c r="C41" s="62">
        <f>SUM(C42:C44)</f>
        <v>452433010.60000002</v>
      </c>
    </row>
    <row r="42" spans="1:3" ht="11.25" customHeight="1" x14ac:dyDescent="0.2">
      <c r="A42" s="56" t="s">
        <v>183</v>
      </c>
      <c r="B42" s="34">
        <v>61289467.710000001</v>
      </c>
      <c r="C42" s="34">
        <v>379403527.31999999</v>
      </c>
    </row>
    <row r="43" spans="1:3" ht="11.25" customHeight="1" x14ac:dyDescent="0.2">
      <c r="A43" s="56" t="s">
        <v>185</v>
      </c>
      <c r="B43" s="34">
        <v>23268439.77</v>
      </c>
      <c r="C43" s="34">
        <v>73029483.280000001</v>
      </c>
    </row>
    <row r="44" spans="1:3" ht="11.25" customHeight="1" x14ac:dyDescent="0.2">
      <c r="A44" s="56" t="s">
        <v>228</v>
      </c>
      <c r="B44" s="34">
        <v>0</v>
      </c>
      <c r="C44" s="34">
        <v>0</v>
      </c>
    </row>
    <row r="45" spans="1:3" ht="11.25" customHeight="1" x14ac:dyDescent="0.2">
      <c r="A45" s="41" t="s">
        <v>229</v>
      </c>
      <c r="B45" s="62">
        <f>B36-B41</f>
        <v>-84557907.480000004</v>
      </c>
      <c r="C45" s="62">
        <f>C36-C41</f>
        <v>-452433010.60000002</v>
      </c>
    </row>
    <row r="46" spans="1:3" ht="11.25" customHeight="1" x14ac:dyDescent="0.2">
      <c r="A46" s="46"/>
      <c r="B46" s="33"/>
      <c r="C46" s="33"/>
    </row>
    <row r="47" spans="1:3" ht="11.25" customHeight="1" x14ac:dyDescent="0.2">
      <c r="A47" s="41" t="s">
        <v>230</v>
      </c>
      <c r="B47" s="33"/>
      <c r="C47" s="33"/>
    </row>
    <row r="48" spans="1:3" ht="11.25" customHeight="1" x14ac:dyDescent="0.2">
      <c r="A48" s="55" t="s">
        <v>219</v>
      </c>
      <c r="B48" s="62">
        <f>SUM(B49+B52)</f>
        <v>18242493.100000001</v>
      </c>
      <c r="C48" s="62">
        <f>SUM(C49+C52)</f>
        <v>69325863.310000002</v>
      </c>
    </row>
    <row r="49" spans="1:3" ht="11.25" customHeight="1" x14ac:dyDescent="0.2">
      <c r="A49" s="56" t="s">
        <v>231</v>
      </c>
      <c r="B49" s="34">
        <f>B50+B51</f>
        <v>0</v>
      </c>
      <c r="C49" s="34">
        <f>C50+C51</f>
        <v>0</v>
      </c>
    </row>
    <row r="50" spans="1:3" ht="11.25" customHeight="1" x14ac:dyDescent="0.2">
      <c r="A50" s="56" t="s">
        <v>232</v>
      </c>
      <c r="B50" s="34">
        <v>0</v>
      </c>
      <c r="C50" s="34">
        <v>0</v>
      </c>
    </row>
    <row r="51" spans="1:3" ht="11.25" customHeight="1" x14ac:dyDescent="0.2">
      <c r="A51" s="56" t="s">
        <v>233</v>
      </c>
      <c r="B51" s="34">
        <v>0</v>
      </c>
      <c r="C51" s="34">
        <v>0</v>
      </c>
    </row>
    <row r="52" spans="1:3" ht="11.25" customHeight="1" x14ac:dyDescent="0.2">
      <c r="A52" s="56" t="s">
        <v>234</v>
      </c>
      <c r="B52" s="34">
        <v>18242493.100000001</v>
      </c>
      <c r="C52" s="34">
        <v>69325863.310000002</v>
      </c>
    </row>
    <row r="53" spans="1:3" ht="11.25" customHeight="1" x14ac:dyDescent="0.2">
      <c r="A53" s="58"/>
      <c r="B53" s="33"/>
      <c r="C53" s="33"/>
    </row>
    <row r="54" spans="1:3" ht="11.25" customHeight="1" x14ac:dyDescent="0.2">
      <c r="A54" s="55" t="s">
        <v>220</v>
      </c>
      <c r="B54" s="62">
        <f>SUM(B55+B58)</f>
        <v>7683011.0199999996</v>
      </c>
      <c r="C54" s="62">
        <f>SUM(C55+C58)</f>
        <v>14444692.74</v>
      </c>
    </row>
    <row r="55" spans="1:3" ht="11.25" customHeight="1" x14ac:dyDescent="0.2">
      <c r="A55" s="56" t="s">
        <v>235</v>
      </c>
      <c r="B55" s="34">
        <v>7683011.0199999996</v>
      </c>
      <c r="C55" s="34">
        <v>14444692.74</v>
      </c>
    </row>
    <row r="56" spans="1:3" ht="11.25" customHeight="1" x14ac:dyDescent="0.2">
      <c r="A56" s="56" t="s">
        <v>232</v>
      </c>
      <c r="B56" s="34">
        <v>0</v>
      </c>
      <c r="C56" s="34">
        <v>0</v>
      </c>
    </row>
    <row r="57" spans="1:3" ht="11.25" customHeight="1" x14ac:dyDescent="0.2">
      <c r="A57" s="56" t="s">
        <v>233</v>
      </c>
      <c r="B57" s="34">
        <v>0</v>
      </c>
      <c r="C57" s="34">
        <v>0</v>
      </c>
    </row>
    <row r="58" spans="1:3" ht="11.25" customHeight="1" x14ac:dyDescent="0.2">
      <c r="A58" s="56" t="s">
        <v>236</v>
      </c>
      <c r="B58" s="34">
        <v>0</v>
      </c>
      <c r="C58" s="34">
        <v>0</v>
      </c>
    </row>
    <row r="59" spans="1:3" ht="11.25" customHeight="1" x14ac:dyDescent="0.2">
      <c r="A59" s="41" t="s">
        <v>237</v>
      </c>
      <c r="B59" s="62">
        <f>B48-B54</f>
        <v>10559482.080000002</v>
      </c>
      <c r="C59" s="62">
        <f>C48-C54</f>
        <v>54881170.57</v>
      </c>
    </row>
    <row r="60" spans="1:3" ht="11.25" customHeight="1" x14ac:dyDescent="0.2">
      <c r="A60" s="46"/>
      <c r="B60" s="33"/>
      <c r="C60" s="33"/>
    </row>
    <row r="61" spans="1:3" ht="11.25" customHeight="1" x14ac:dyDescent="0.2">
      <c r="A61" s="41" t="s">
        <v>238</v>
      </c>
      <c r="B61" s="62">
        <f>B59+B45+B33</f>
        <v>150534485.0699999</v>
      </c>
      <c r="C61" s="62">
        <f>C59+C45+C33</f>
        <v>-134537445.94000012</v>
      </c>
    </row>
    <row r="62" spans="1:3" ht="11.25" customHeight="1" x14ac:dyDescent="0.2">
      <c r="A62" s="46"/>
      <c r="B62" s="33"/>
      <c r="C62" s="33"/>
    </row>
    <row r="63" spans="1:3" ht="11.25" customHeight="1" x14ac:dyDescent="0.2">
      <c r="A63" s="41" t="s">
        <v>239</v>
      </c>
      <c r="B63" s="62">
        <v>249107081.03999999</v>
      </c>
      <c r="C63" s="62">
        <v>383644526.98000002</v>
      </c>
    </row>
    <row r="64" spans="1:3" ht="11.25" customHeight="1" x14ac:dyDescent="0.2">
      <c r="A64" s="46"/>
      <c r="B64" s="33"/>
      <c r="C64" s="33"/>
    </row>
    <row r="65" spans="1:3" ht="11.25" customHeight="1" x14ac:dyDescent="0.2">
      <c r="A65" s="41" t="s">
        <v>240</v>
      </c>
      <c r="B65" s="62">
        <v>399641566.11000001</v>
      </c>
      <c r="C65" s="62">
        <v>249107081.03999999</v>
      </c>
    </row>
    <row r="66" spans="1:3" ht="11.25" customHeight="1" x14ac:dyDescent="0.2">
      <c r="A66" s="59"/>
      <c r="B66" s="63"/>
      <c r="C66" s="64"/>
    </row>
    <row r="68" spans="1:3" ht="27.75" customHeight="1" x14ac:dyDescent="0.2">
      <c r="A68" s="466" t="s">
        <v>156</v>
      </c>
      <c r="B68" s="468"/>
      <c r="C68" s="468"/>
    </row>
  </sheetData>
  <sheetProtection formatCells="0" formatColumns="0" formatRows="0" autoFilter="0"/>
  <mergeCells count="2">
    <mergeCell ref="A1:C1"/>
    <mergeCell ref="A68:C68"/>
  </mergeCells>
  <pageMargins left="0.51181102362204722" right="0.31496062992125984" top="0.15748031496062992" bottom="0.35433070866141736" header="0.31496062992125984" footer="0.31496062992125984"/>
  <pageSetup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D35" sqref="D35"/>
    </sheetView>
  </sheetViews>
  <sheetFormatPr baseColWidth="10" defaultColWidth="9.42578125" defaultRowHeight="11.25" x14ac:dyDescent="0.2"/>
  <cols>
    <col min="1" max="1" width="48.140625" style="65" customWidth="1"/>
    <col min="2" max="6" width="16.140625" style="65" customWidth="1"/>
    <col min="7" max="16384" width="9.42578125" style="65"/>
  </cols>
  <sheetData>
    <row r="1" spans="1:6" ht="45" customHeight="1" x14ac:dyDescent="0.2">
      <c r="A1" s="460" t="s">
        <v>643</v>
      </c>
      <c r="B1" s="461"/>
      <c r="C1" s="461"/>
      <c r="D1" s="461"/>
      <c r="E1" s="461"/>
      <c r="F1" s="462"/>
    </row>
    <row r="2" spans="1:6" ht="22.5" x14ac:dyDescent="0.2">
      <c r="A2" s="37" t="s">
        <v>100</v>
      </c>
      <c r="B2" s="66" t="s">
        <v>241</v>
      </c>
      <c r="C2" s="66" t="s">
        <v>242</v>
      </c>
      <c r="D2" s="66" t="s">
        <v>243</v>
      </c>
      <c r="E2" s="66" t="s">
        <v>244</v>
      </c>
      <c r="F2" s="66" t="s">
        <v>245</v>
      </c>
    </row>
    <row r="3" spans="1:6" x14ac:dyDescent="0.2">
      <c r="A3" s="67" t="s">
        <v>157</v>
      </c>
      <c r="B3" s="62">
        <f>B4+B12</f>
        <v>2928164673.2199993</v>
      </c>
      <c r="C3" s="62">
        <f t="shared" ref="C3:F3" si="0">C4+C12</f>
        <v>4157547171.3299994</v>
      </c>
      <c r="D3" s="62">
        <f t="shared" si="0"/>
        <v>4116497257.6700006</v>
      </c>
      <c r="E3" s="62">
        <f t="shared" si="0"/>
        <v>2969214586.8799992</v>
      </c>
      <c r="F3" s="62">
        <f t="shared" si="0"/>
        <v>41049913.659999698</v>
      </c>
    </row>
    <row r="4" spans="1:6" x14ac:dyDescent="0.2">
      <c r="A4" s="68" t="s">
        <v>159</v>
      </c>
      <c r="B4" s="62">
        <f>SUM(B5:B11)</f>
        <v>303870190.75999999</v>
      </c>
      <c r="C4" s="62">
        <f>SUM(C5:C11)</f>
        <v>3716010243.2299995</v>
      </c>
      <c r="D4" s="62">
        <f>SUM(D5:D11)</f>
        <v>3573225039.6500006</v>
      </c>
      <c r="E4" s="62">
        <f>SUM(E5:E11)</f>
        <v>446655394.33999979</v>
      </c>
      <c r="F4" s="62">
        <f>SUM(F5:F11)</f>
        <v>142785203.57999977</v>
      </c>
    </row>
    <row r="5" spans="1:6" x14ac:dyDescent="0.2">
      <c r="A5" s="69" t="s">
        <v>161</v>
      </c>
      <c r="B5" s="34">
        <v>249107081.03999999</v>
      </c>
      <c r="C5" s="34">
        <v>2081313769</v>
      </c>
      <c r="D5" s="34">
        <v>1930779283.9300001</v>
      </c>
      <c r="E5" s="34">
        <f>B5+C5-D5</f>
        <v>399641566.1099999</v>
      </c>
      <c r="F5" s="34">
        <f t="shared" ref="F5:F11" si="1">E5-B5</f>
        <v>150534485.0699999</v>
      </c>
    </row>
    <row r="6" spans="1:6" x14ac:dyDescent="0.2">
      <c r="A6" s="69" t="s">
        <v>163</v>
      </c>
      <c r="B6" s="34">
        <v>13867939.210000001</v>
      </c>
      <c r="C6" s="34">
        <v>1622316674.1099999</v>
      </c>
      <c r="D6" s="34">
        <v>1609032447.71</v>
      </c>
      <c r="E6" s="34">
        <f t="shared" ref="E6:E11" si="2">B6+C6-D6</f>
        <v>27152165.609999895</v>
      </c>
      <c r="F6" s="34">
        <f t="shared" si="1"/>
        <v>13284226.399999894</v>
      </c>
    </row>
    <row r="7" spans="1:6" x14ac:dyDescent="0.2">
      <c r="A7" s="69" t="s">
        <v>165</v>
      </c>
      <c r="B7" s="34">
        <v>40912150.509999998</v>
      </c>
      <c r="C7" s="34">
        <v>12379800.119999999</v>
      </c>
      <c r="D7" s="34">
        <v>33413308.010000002</v>
      </c>
      <c r="E7" s="34">
        <f t="shared" si="2"/>
        <v>19878642.619999994</v>
      </c>
      <c r="F7" s="34">
        <f t="shared" si="1"/>
        <v>-21033507.890000004</v>
      </c>
    </row>
    <row r="8" spans="1:6" x14ac:dyDescent="0.2">
      <c r="A8" s="69" t="s">
        <v>167</v>
      </c>
      <c r="B8" s="34">
        <v>0</v>
      </c>
      <c r="C8" s="34">
        <v>0</v>
      </c>
      <c r="D8" s="34">
        <v>0</v>
      </c>
      <c r="E8" s="34">
        <f t="shared" si="2"/>
        <v>0</v>
      </c>
      <c r="F8" s="34">
        <f t="shared" si="1"/>
        <v>0</v>
      </c>
    </row>
    <row r="9" spans="1:6" x14ac:dyDescent="0.2">
      <c r="A9" s="69" t="s">
        <v>169</v>
      </c>
      <c r="B9" s="34">
        <v>0</v>
      </c>
      <c r="C9" s="34">
        <v>0</v>
      </c>
      <c r="D9" s="34">
        <v>0</v>
      </c>
      <c r="E9" s="34">
        <f t="shared" si="2"/>
        <v>0</v>
      </c>
      <c r="F9" s="34">
        <f t="shared" si="1"/>
        <v>0</v>
      </c>
    </row>
    <row r="10" spans="1:6" x14ac:dyDescent="0.2">
      <c r="A10" s="69" t="s">
        <v>171</v>
      </c>
      <c r="B10" s="34">
        <v>0</v>
      </c>
      <c r="C10" s="34">
        <v>0</v>
      </c>
      <c r="D10" s="34">
        <v>0</v>
      </c>
      <c r="E10" s="34">
        <f t="shared" si="2"/>
        <v>0</v>
      </c>
      <c r="F10" s="34">
        <f t="shared" si="1"/>
        <v>0</v>
      </c>
    </row>
    <row r="11" spans="1:6" x14ac:dyDescent="0.2">
      <c r="A11" s="69" t="s">
        <v>173</v>
      </c>
      <c r="B11" s="34">
        <v>-16980</v>
      </c>
      <c r="C11" s="34">
        <v>0</v>
      </c>
      <c r="D11" s="34">
        <v>0</v>
      </c>
      <c r="E11" s="34">
        <f t="shared" si="2"/>
        <v>-16980</v>
      </c>
      <c r="F11" s="34">
        <f t="shared" si="1"/>
        <v>0</v>
      </c>
    </row>
    <row r="12" spans="1:6" x14ac:dyDescent="0.2">
      <c r="A12" s="68" t="s">
        <v>178</v>
      </c>
      <c r="B12" s="62">
        <f>SUM(B13:B21)</f>
        <v>2624294482.4599996</v>
      </c>
      <c r="C12" s="62">
        <f>SUM(C13:C21)</f>
        <v>441536928.09999996</v>
      </c>
      <c r="D12" s="62">
        <f>SUM(D13:D21)</f>
        <v>543272218.01999998</v>
      </c>
      <c r="E12" s="62">
        <f>SUM(E13:E21)</f>
        <v>2522559192.5399995</v>
      </c>
      <c r="F12" s="62">
        <f>SUM(F13:F21)</f>
        <v>-101735289.92000008</v>
      </c>
    </row>
    <row r="13" spans="1:6" x14ac:dyDescent="0.2">
      <c r="A13" s="69" t="s">
        <v>179</v>
      </c>
      <c r="B13" s="34">
        <v>4729855.74</v>
      </c>
      <c r="C13" s="34">
        <v>0</v>
      </c>
      <c r="D13" s="34">
        <v>0</v>
      </c>
      <c r="E13" s="34">
        <f>B13+C13-D13</f>
        <v>4729855.74</v>
      </c>
      <c r="F13" s="34">
        <f t="shared" ref="F13:F21" si="3">E13-B13</f>
        <v>0</v>
      </c>
    </row>
    <row r="14" spans="1:6" x14ac:dyDescent="0.2">
      <c r="A14" s="69" t="s">
        <v>181</v>
      </c>
      <c r="B14" s="70">
        <v>0</v>
      </c>
      <c r="C14" s="70">
        <v>0</v>
      </c>
      <c r="D14" s="70">
        <v>0</v>
      </c>
      <c r="E14" s="70">
        <f t="shared" ref="E14:E21" si="4">B14+C14-D14</f>
        <v>0</v>
      </c>
      <c r="F14" s="70">
        <f t="shared" si="3"/>
        <v>0</v>
      </c>
    </row>
    <row r="15" spans="1:6" x14ac:dyDescent="0.2">
      <c r="A15" s="69" t="s">
        <v>183</v>
      </c>
      <c r="B15" s="70">
        <v>2446900046.1599998</v>
      </c>
      <c r="C15" s="70">
        <v>388654874.38999999</v>
      </c>
      <c r="D15" s="70">
        <v>513658604.07999998</v>
      </c>
      <c r="E15" s="70">
        <f t="shared" si="4"/>
        <v>2321896316.4699998</v>
      </c>
      <c r="F15" s="70">
        <f t="shared" si="3"/>
        <v>-125003729.69000006</v>
      </c>
    </row>
    <row r="16" spans="1:6" x14ac:dyDescent="0.2">
      <c r="A16" s="69" t="s">
        <v>185</v>
      </c>
      <c r="B16" s="34">
        <v>474753919.82999998</v>
      </c>
      <c r="C16" s="34">
        <v>52881913.060000002</v>
      </c>
      <c r="D16" s="34">
        <v>29613473.289999999</v>
      </c>
      <c r="E16" s="34">
        <f t="shared" si="4"/>
        <v>498022359.59999996</v>
      </c>
      <c r="F16" s="34">
        <f t="shared" si="3"/>
        <v>23268439.769999981</v>
      </c>
    </row>
    <row r="17" spans="1:6" x14ac:dyDescent="0.2">
      <c r="A17" s="69" t="s">
        <v>187</v>
      </c>
      <c r="B17" s="34">
        <v>13335260.560000001</v>
      </c>
      <c r="C17" s="34">
        <v>0</v>
      </c>
      <c r="D17" s="34">
        <v>0</v>
      </c>
      <c r="E17" s="34">
        <f t="shared" si="4"/>
        <v>13335260.560000001</v>
      </c>
      <c r="F17" s="34">
        <f t="shared" si="3"/>
        <v>0</v>
      </c>
    </row>
    <row r="18" spans="1:6" x14ac:dyDescent="0.2">
      <c r="A18" s="69" t="s">
        <v>189</v>
      </c>
      <c r="B18" s="34">
        <v>-316656845.81</v>
      </c>
      <c r="C18" s="34">
        <v>140.65</v>
      </c>
      <c r="D18" s="34">
        <v>140.65</v>
      </c>
      <c r="E18" s="34">
        <f t="shared" si="4"/>
        <v>-316656845.81</v>
      </c>
      <c r="F18" s="34">
        <f t="shared" si="3"/>
        <v>0</v>
      </c>
    </row>
    <row r="19" spans="1:6" x14ac:dyDescent="0.2">
      <c r="A19" s="69" t="s">
        <v>191</v>
      </c>
      <c r="B19" s="34">
        <v>1232245.98</v>
      </c>
      <c r="C19" s="34">
        <v>0</v>
      </c>
      <c r="D19" s="34">
        <v>0</v>
      </c>
      <c r="E19" s="34">
        <f t="shared" si="4"/>
        <v>1232245.98</v>
      </c>
      <c r="F19" s="34">
        <f t="shared" si="3"/>
        <v>0</v>
      </c>
    </row>
    <row r="20" spans="1:6" x14ac:dyDescent="0.2">
      <c r="A20" s="69" t="s">
        <v>193</v>
      </c>
      <c r="B20" s="34">
        <v>0</v>
      </c>
      <c r="C20" s="34">
        <v>0</v>
      </c>
      <c r="D20" s="34">
        <v>0</v>
      </c>
      <c r="E20" s="34">
        <f t="shared" si="4"/>
        <v>0</v>
      </c>
      <c r="F20" s="34">
        <f t="shared" si="3"/>
        <v>0</v>
      </c>
    </row>
    <row r="21" spans="1:6" x14ac:dyDescent="0.2">
      <c r="A21" s="69" t="s">
        <v>194</v>
      </c>
      <c r="B21" s="34">
        <v>0</v>
      </c>
      <c r="C21" s="34">
        <v>0</v>
      </c>
      <c r="D21" s="34">
        <v>0</v>
      </c>
      <c r="E21" s="34">
        <f t="shared" si="4"/>
        <v>0</v>
      </c>
      <c r="F21" s="34">
        <f t="shared" si="3"/>
        <v>0</v>
      </c>
    </row>
    <row r="23" spans="1:6" ht="12.75" x14ac:dyDescent="0.2">
      <c r="A23" s="23" t="s">
        <v>156</v>
      </c>
    </row>
  </sheetData>
  <sheetProtection formatCells="0" formatColumns="0" formatRows="0" autoFilter="0"/>
  <mergeCells count="1">
    <mergeCell ref="A1:F1"/>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2" width="13.28515625" style="78" customWidth="1"/>
    <col min="3" max="3" width="13.140625" style="78" customWidth="1"/>
    <col min="4" max="4" width="13.85546875" style="78" customWidth="1"/>
    <col min="5" max="5" width="13.7109375" style="78" customWidth="1"/>
    <col min="6" max="16384" width="9.42578125" style="60"/>
  </cols>
  <sheetData>
    <row r="1" spans="1:5" ht="45" customHeight="1" x14ac:dyDescent="0.2">
      <c r="A1" s="460" t="s">
        <v>644</v>
      </c>
      <c r="B1" s="461"/>
      <c r="C1" s="461"/>
      <c r="D1" s="461"/>
      <c r="E1" s="462"/>
    </row>
    <row r="2" spans="1:5" ht="35.1" customHeight="1" x14ac:dyDescent="0.2">
      <c r="A2" s="37" t="s">
        <v>246</v>
      </c>
      <c r="B2" s="66" t="s">
        <v>247</v>
      </c>
      <c r="C2" s="66" t="s">
        <v>248</v>
      </c>
      <c r="D2" s="66" t="s">
        <v>249</v>
      </c>
      <c r="E2" s="66" t="s">
        <v>250</v>
      </c>
    </row>
    <row r="3" spans="1:5" s="72" customFormat="1" ht="11.25" customHeight="1" x14ac:dyDescent="0.2">
      <c r="A3" s="41" t="s">
        <v>251</v>
      </c>
      <c r="B3" s="33"/>
      <c r="C3" s="33"/>
      <c r="D3" s="71">
        <f>D16+D30</f>
        <v>49922590.640000001</v>
      </c>
      <c r="E3" s="71">
        <f>E16+E30</f>
        <v>45274093.480000004</v>
      </c>
    </row>
    <row r="4" spans="1:5" ht="11.25" customHeight="1" x14ac:dyDescent="0.2">
      <c r="A4" s="73" t="s">
        <v>252</v>
      </c>
      <c r="B4" s="33"/>
      <c r="C4" s="33"/>
      <c r="D4" s="33"/>
      <c r="E4" s="33"/>
    </row>
    <row r="5" spans="1:5" ht="11.25" customHeight="1" x14ac:dyDescent="0.2">
      <c r="A5" s="55" t="s">
        <v>253</v>
      </c>
      <c r="B5" s="33"/>
      <c r="C5" s="33"/>
      <c r="D5" s="62">
        <f>SUM(D6:D8)</f>
        <v>1349122.37</v>
      </c>
      <c r="E5" s="62">
        <f>SUM(E6:E8)</f>
        <v>5107571.7699999996</v>
      </c>
    </row>
    <row r="6" spans="1:5" ht="11.25" customHeight="1" x14ac:dyDescent="0.2">
      <c r="A6" s="74" t="s">
        <v>254</v>
      </c>
      <c r="B6" s="33"/>
      <c r="C6" s="33"/>
      <c r="D6" s="34">
        <v>1349122.37</v>
      </c>
      <c r="E6" s="34">
        <v>5107571.7699999996</v>
      </c>
    </row>
    <row r="7" spans="1:5" ht="11.25" customHeight="1" x14ac:dyDescent="0.2">
      <c r="A7" s="74" t="s">
        <v>255</v>
      </c>
      <c r="B7" s="33"/>
      <c r="C7" s="33"/>
      <c r="D7" s="34">
        <v>0</v>
      </c>
      <c r="E7" s="34">
        <v>0</v>
      </c>
    </row>
    <row r="8" spans="1:5" ht="11.25" customHeight="1" x14ac:dyDescent="0.2">
      <c r="A8" s="74" t="s">
        <v>256</v>
      </c>
      <c r="B8" s="33"/>
      <c r="C8" s="33"/>
      <c r="D8" s="34">
        <v>0</v>
      </c>
      <c r="E8" s="34">
        <v>0</v>
      </c>
    </row>
    <row r="9" spans="1:5" ht="11.25" customHeight="1" x14ac:dyDescent="0.2">
      <c r="A9" s="75"/>
      <c r="B9" s="33"/>
      <c r="C9" s="33"/>
      <c r="D9" s="33"/>
      <c r="E9" s="33"/>
    </row>
    <row r="10" spans="1:5" ht="11.25" customHeight="1" x14ac:dyDescent="0.2">
      <c r="A10" s="55" t="s">
        <v>257</v>
      </c>
      <c r="B10" s="33"/>
      <c r="C10" s="33"/>
      <c r="D10" s="62">
        <f>SUM(D11:D14)</f>
        <v>0</v>
      </c>
      <c r="E10" s="62">
        <f>SUM(E11:E14)</f>
        <v>0</v>
      </c>
    </row>
    <row r="11" spans="1:5" ht="11.25" customHeight="1" x14ac:dyDescent="0.2">
      <c r="A11" s="74" t="s">
        <v>258</v>
      </c>
      <c r="B11" s="33"/>
      <c r="C11" s="33"/>
      <c r="D11" s="34">
        <v>0</v>
      </c>
      <c r="E11" s="34">
        <v>0</v>
      </c>
    </row>
    <row r="12" spans="1:5" ht="11.25" customHeight="1" x14ac:dyDescent="0.2">
      <c r="A12" s="74" t="s">
        <v>259</v>
      </c>
      <c r="B12" s="33"/>
      <c r="C12" s="33"/>
      <c r="D12" s="34">
        <v>0</v>
      </c>
      <c r="E12" s="34">
        <v>0</v>
      </c>
    </row>
    <row r="13" spans="1:5" ht="11.25" customHeight="1" x14ac:dyDescent="0.2">
      <c r="A13" s="74" t="s">
        <v>255</v>
      </c>
      <c r="B13" s="33"/>
      <c r="C13" s="33"/>
      <c r="D13" s="34">
        <v>0</v>
      </c>
      <c r="E13" s="34">
        <v>0</v>
      </c>
    </row>
    <row r="14" spans="1:5" ht="11.25" customHeight="1" x14ac:dyDescent="0.2">
      <c r="A14" s="74" t="s">
        <v>256</v>
      </c>
      <c r="B14" s="33"/>
      <c r="C14" s="33"/>
      <c r="D14" s="34">
        <v>0</v>
      </c>
      <c r="E14" s="34">
        <v>0</v>
      </c>
    </row>
    <row r="15" spans="1:5" ht="11.25" customHeight="1" x14ac:dyDescent="0.2">
      <c r="A15" s="75"/>
      <c r="B15" s="33"/>
      <c r="C15" s="33"/>
      <c r="D15" s="33"/>
      <c r="E15" s="33"/>
    </row>
    <row r="16" spans="1:5" ht="11.25" customHeight="1" x14ac:dyDescent="0.2">
      <c r="A16" s="55" t="s">
        <v>260</v>
      </c>
      <c r="B16" s="33"/>
      <c r="C16" s="33"/>
      <c r="D16" s="62">
        <f>D10+D5</f>
        <v>1349122.37</v>
      </c>
      <c r="E16" s="62">
        <f>E10+E5</f>
        <v>5107571.7699999996</v>
      </c>
    </row>
    <row r="17" spans="1:5" ht="11.25" customHeight="1" x14ac:dyDescent="0.2">
      <c r="A17" s="46"/>
      <c r="B17" s="33"/>
      <c r="C17" s="33"/>
      <c r="D17" s="33"/>
      <c r="E17" s="33"/>
    </row>
    <row r="18" spans="1:5" ht="11.25" customHeight="1" x14ac:dyDescent="0.2">
      <c r="A18" s="73" t="s">
        <v>261</v>
      </c>
      <c r="B18" s="33"/>
      <c r="C18" s="33"/>
      <c r="D18" s="33"/>
      <c r="E18" s="33"/>
    </row>
    <row r="19" spans="1:5" ht="11.25" customHeight="1" x14ac:dyDescent="0.2">
      <c r="A19" s="55" t="s">
        <v>253</v>
      </c>
      <c r="B19" s="33"/>
      <c r="C19" s="33"/>
      <c r="D19" s="62">
        <f>SUM(D20:D22)</f>
        <v>48573468.270000003</v>
      </c>
      <c r="E19" s="62">
        <f>SUM(E20:E22)</f>
        <v>40166521.710000001</v>
      </c>
    </row>
    <row r="20" spans="1:5" ht="11.25" customHeight="1" x14ac:dyDescent="0.2">
      <c r="A20" s="74" t="s">
        <v>254</v>
      </c>
      <c r="B20" s="33"/>
      <c r="C20" s="33"/>
      <c r="D20" s="34">
        <v>48573468.270000003</v>
      </c>
      <c r="E20" s="34">
        <v>40166521.710000001</v>
      </c>
    </row>
    <row r="21" spans="1:5" ht="11.25" customHeight="1" x14ac:dyDescent="0.2">
      <c r="A21" s="74" t="s">
        <v>255</v>
      </c>
      <c r="B21" s="33"/>
      <c r="C21" s="33"/>
      <c r="D21" s="34">
        <v>0</v>
      </c>
      <c r="E21" s="34">
        <v>0</v>
      </c>
    </row>
    <row r="22" spans="1:5" ht="11.25" customHeight="1" x14ac:dyDescent="0.2">
      <c r="A22" s="74" t="s">
        <v>256</v>
      </c>
      <c r="B22" s="33"/>
      <c r="C22" s="33"/>
      <c r="D22" s="34">
        <v>0</v>
      </c>
      <c r="E22" s="34">
        <v>0</v>
      </c>
    </row>
    <row r="23" spans="1:5" ht="11.25" customHeight="1" x14ac:dyDescent="0.2">
      <c r="A23" s="75"/>
      <c r="B23" s="33"/>
      <c r="C23" s="33"/>
      <c r="D23" s="33"/>
      <c r="E23" s="33"/>
    </row>
    <row r="24" spans="1:5" ht="11.25" customHeight="1" x14ac:dyDescent="0.2">
      <c r="A24" s="55" t="s">
        <v>257</v>
      </c>
      <c r="B24" s="33"/>
      <c r="C24" s="33"/>
      <c r="D24" s="62">
        <f>SUM(D25:D28)</f>
        <v>0</v>
      </c>
      <c r="E24" s="62">
        <f>SUM(E25:E28)</f>
        <v>0</v>
      </c>
    </row>
    <row r="25" spans="1:5" ht="11.25" customHeight="1" x14ac:dyDescent="0.2">
      <c r="A25" s="74" t="s">
        <v>258</v>
      </c>
      <c r="B25" s="33"/>
      <c r="C25" s="33"/>
      <c r="D25" s="34">
        <v>0</v>
      </c>
      <c r="E25" s="34">
        <v>0</v>
      </c>
    </row>
    <row r="26" spans="1:5" ht="11.25" customHeight="1" x14ac:dyDescent="0.2">
      <c r="A26" s="74" t="s">
        <v>259</v>
      </c>
      <c r="B26" s="33"/>
      <c r="C26" s="33"/>
      <c r="D26" s="34">
        <v>0</v>
      </c>
      <c r="E26" s="34">
        <v>0</v>
      </c>
    </row>
    <row r="27" spans="1:5" ht="11.25" customHeight="1" x14ac:dyDescent="0.2">
      <c r="A27" s="74" t="s">
        <v>255</v>
      </c>
      <c r="B27" s="33"/>
      <c r="C27" s="33"/>
      <c r="D27" s="34">
        <v>0</v>
      </c>
      <c r="E27" s="34">
        <v>0</v>
      </c>
    </row>
    <row r="28" spans="1:5" ht="11.25" customHeight="1" x14ac:dyDescent="0.2">
      <c r="A28" s="74" t="s">
        <v>256</v>
      </c>
      <c r="B28" s="33"/>
      <c r="C28" s="33"/>
      <c r="D28" s="34">
        <v>0</v>
      </c>
      <c r="E28" s="34">
        <v>0</v>
      </c>
    </row>
    <row r="29" spans="1:5" ht="11.25" customHeight="1" x14ac:dyDescent="0.2">
      <c r="A29" s="75"/>
      <c r="B29" s="33"/>
      <c r="C29" s="33"/>
      <c r="D29" s="33"/>
      <c r="E29" s="33"/>
    </row>
    <row r="30" spans="1:5" ht="11.25" customHeight="1" x14ac:dyDescent="0.2">
      <c r="A30" s="55" t="s">
        <v>262</v>
      </c>
      <c r="B30" s="33"/>
      <c r="C30" s="33"/>
      <c r="D30" s="62">
        <f>D24+D19</f>
        <v>48573468.270000003</v>
      </c>
      <c r="E30" s="62">
        <f>E24+E19</f>
        <v>40166521.710000001</v>
      </c>
    </row>
    <row r="31" spans="1:5" ht="11.25" customHeight="1" x14ac:dyDescent="0.2">
      <c r="A31" s="59"/>
      <c r="B31" s="33"/>
      <c r="C31" s="33"/>
      <c r="D31" s="33"/>
      <c r="E31" s="33"/>
    </row>
    <row r="32" spans="1:5" ht="11.25" customHeight="1" x14ac:dyDescent="0.2">
      <c r="A32" s="55" t="s">
        <v>263</v>
      </c>
      <c r="B32" s="33"/>
      <c r="C32" s="33"/>
      <c r="D32" s="62">
        <v>81241536.969999999</v>
      </c>
      <c r="E32" s="62">
        <v>62599875.530000001</v>
      </c>
    </row>
    <row r="33" spans="1:5" ht="11.25" customHeight="1" x14ac:dyDescent="0.2">
      <c r="A33" s="76"/>
      <c r="B33" s="33"/>
      <c r="C33" s="33"/>
      <c r="D33" s="33"/>
      <c r="E33" s="33"/>
    </row>
    <row r="34" spans="1:5" ht="11.25" customHeight="1" x14ac:dyDescent="0.2">
      <c r="A34" s="55" t="s">
        <v>264</v>
      </c>
      <c r="B34" s="33"/>
      <c r="C34" s="33"/>
      <c r="D34" s="62">
        <f>D32+D3</f>
        <v>131164127.61</v>
      </c>
      <c r="E34" s="62">
        <f>E32+E3</f>
        <v>107873969.01000001</v>
      </c>
    </row>
    <row r="35" spans="1:5" x14ac:dyDescent="0.2">
      <c r="A35" s="59"/>
      <c r="B35" s="63"/>
      <c r="C35" s="63"/>
      <c r="D35" s="77"/>
      <c r="E35" s="77"/>
    </row>
    <row r="37" spans="1:5" ht="24.75" customHeight="1" x14ac:dyDescent="0.2">
      <c r="A37" s="466" t="s">
        <v>156</v>
      </c>
      <c r="B37" s="467"/>
      <c r="C37" s="467"/>
      <c r="D37" s="467"/>
      <c r="E37" s="467"/>
    </row>
  </sheetData>
  <sheetProtection formatCells="0" formatColumns="0" formatRows="0" autoFilter="0"/>
  <mergeCells count="2">
    <mergeCell ref="A1:E1"/>
    <mergeCell ref="A37:E37"/>
  </mergeCells>
  <pageMargins left="0.7" right="0.7" top="0.75" bottom="0.75" header="0.3" footer="0.3"/>
  <pageSetup scale="9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8" zoomScaleNormal="78" workbookViewId="0">
      <selection activeCell="H5" sqref="H5"/>
    </sheetView>
  </sheetViews>
  <sheetFormatPr baseColWidth="10" defaultColWidth="9.42578125" defaultRowHeight="11.25" x14ac:dyDescent="0.25"/>
  <cols>
    <col min="1" max="1" width="48.5703125" style="285" customWidth="1"/>
    <col min="2" max="2" width="13.85546875" style="285" customWidth="1"/>
    <col min="3" max="3" width="15.42578125" style="285" customWidth="1"/>
    <col min="4" max="5" width="13.85546875" style="285" customWidth="1"/>
    <col min="6" max="6" width="14.5703125" style="285" customWidth="1"/>
    <col min="7" max="7" width="13.85546875" style="285" customWidth="1"/>
    <col min="8" max="16384" width="9.42578125" style="285"/>
  </cols>
  <sheetData>
    <row r="1" spans="1:8" s="275" customFormat="1" ht="48.75" customHeight="1" x14ac:dyDescent="0.25">
      <c r="A1" s="470" t="s">
        <v>677</v>
      </c>
      <c r="B1" s="471"/>
      <c r="C1" s="471"/>
      <c r="D1" s="471"/>
      <c r="E1" s="471"/>
      <c r="F1" s="471"/>
      <c r="G1" s="472"/>
    </row>
    <row r="2" spans="1:8" s="275" customFormat="1" x14ac:dyDescent="0.25">
      <c r="A2" s="276"/>
      <c r="B2" s="471" t="s">
        <v>393</v>
      </c>
      <c r="C2" s="471"/>
      <c r="D2" s="471"/>
      <c r="E2" s="471"/>
      <c r="F2" s="471"/>
      <c r="G2" s="473" t="s">
        <v>394</v>
      </c>
    </row>
    <row r="3" spans="1:8" s="281" customFormat="1" ht="24.95" customHeight="1" x14ac:dyDescent="0.25">
      <c r="A3" s="277" t="s">
        <v>395</v>
      </c>
      <c r="B3" s="278" t="s">
        <v>321</v>
      </c>
      <c r="C3" s="279" t="s">
        <v>396</v>
      </c>
      <c r="D3" s="279" t="s">
        <v>397</v>
      </c>
      <c r="E3" s="279" t="s">
        <v>328</v>
      </c>
      <c r="F3" s="280" t="s">
        <v>331</v>
      </c>
      <c r="G3" s="474"/>
    </row>
    <row r="4" spans="1:8" x14ac:dyDescent="0.25">
      <c r="A4" s="282" t="s">
        <v>103</v>
      </c>
      <c r="B4" s="283">
        <v>145871679.88</v>
      </c>
      <c r="C4" s="283">
        <v>0</v>
      </c>
      <c r="D4" s="283">
        <f>B4+C4</f>
        <v>145871679.88</v>
      </c>
      <c r="E4" s="283">
        <v>113996523.89</v>
      </c>
      <c r="F4" s="283">
        <v>113996523.84999999</v>
      </c>
      <c r="G4" s="283">
        <f>F4-B4</f>
        <v>-31875156.030000001</v>
      </c>
      <c r="H4" s="284" t="s">
        <v>398</v>
      </c>
    </row>
    <row r="5" spans="1:8" x14ac:dyDescent="0.25">
      <c r="A5" s="286" t="s">
        <v>104</v>
      </c>
      <c r="B5" s="287">
        <v>0</v>
      </c>
      <c r="C5" s="287">
        <v>0</v>
      </c>
      <c r="D5" s="287">
        <f t="shared" ref="D5:D13" si="0">B5+C5</f>
        <v>0</v>
      </c>
      <c r="E5" s="287">
        <v>0</v>
      </c>
      <c r="F5" s="287">
        <v>0</v>
      </c>
      <c r="G5" s="287">
        <f t="shared" ref="G5:G13" si="1">F5-B5</f>
        <v>0</v>
      </c>
      <c r="H5" s="284" t="s">
        <v>399</v>
      </c>
    </row>
    <row r="6" spans="1:8" ht="9.9499999999999993" customHeight="1" x14ac:dyDescent="0.25">
      <c r="A6" s="282" t="s">
        <v>105</v>
      </c>
      <c r="B6" s="287">
        <v>0</v>
      </c>
      <c r="C6" s="287">
        <v>0</v>
      </c>
      <c r="D6" s="287">
        <f t="shared" si="0"/>
        <v>0</v>
      </c>
      <c r="E6" s="287">
        <v>0</v>
      </c>
      <c r="F6" s="287">
        <v>0</v>
      </c>
      <c r="G6" s="287">
        <f t="shared" si="1"/>
        <v>0</v>
      </c>
      <c r="H6" s="284" t="s">
        <v>400</v>
      </c>
    </row>
    <row r="7" spans="1:8" ht="9.9499999999999993" customHeight="1" x14ac:dyDescent="0.25">
      <c r="A7" s="282" t="s">
        <v>106</v>
      </c>
      <c r="B7" s="287">
        <v>90094721.790000007</v>
      </c>
      <c r="C7" s="287">
        <v>0</v>
      </c>
      <c r="D7" s="287">
        <f t="shared" si="0"/>
        <v>90094721.790000007</v>
      </c>
      <c r="E7" s="287">
        <v>29705819.73</v>
      </c>
      <c r="F7" s="287">
        <v>29705820</v>
      </c>
      <c r="G7" s="287">
        <f t="shared" si="1"/>
        <v>-60388901.790000007</v>
      </c>
      <c r="H7" s="284" t="s">
        <v>401</v>
      </c>
    </row>
    <row r="8" spans="1:8" ht="9.9499999999999993" customHeight="1" x14ac:dyDescent="0.25">
      <c r="A8" s="282" t="s">
        <v>107</v>
      </c>
      <c r="B8" s="287">
        <v>22150799.68</v>
      </c>
      <c r="C8" s="287">
        <v>0</v>
      </c>
      <c r="D8" s="287">
        <f t="shared" si="0"/>
        <v>22150799.68</v>
      </c>
      <c r="E8" s="287">
        <v>3525076.27</v>
      </c>
      <c r="F8" s="287">
        <v>3525076.33</v>
      </c>
      <c r="G8" s="287">
        <f t="shared" si="1"/>
        <v>-18625723.350000001</v>
      </c>
      <c r="H8" s="284" t="s">
        <v>402</v>
      </c>
    </row>
    <row r="9" spans="1:8" ht="9.9499999999999993" customHeight="1" x14ac:dyDescent="0.25">
      <c r="A9" s="286" t="s">
        <v>108</v>
      </c>
      <c r="B9" s="287">
        <v>13771182.699999999</v>
      </c>
      <c r="C9" s="287">
        <v>0</v>
      </c>
      <c r="D9" s="287">
        <f t="shared" si="0"/>
        <v>13771182.699999999</v>
      </c>
      <c r="E9" s="287">
        <v>10909092.08</v>
      </c>
      <c r="F9" s="287">
        <v>10910718.789999999</v>
      </c>
      <c r="G9" s="287">
        <f t="shared" si="1"/>
        <v>-2860463.91</v>
      </c>
      <c r="H9" s="284" t="s">
        <v>403</v>
      </c>
    </row>
    <row r="10" spans="1:8" ht="22.5" x14ac:dyDescent="0.25">
      <c r="A10" s="282" t="s">
        <v>404</v>
      </c>
      <c r="B10" s="287">
        <v>0</v>
      </c>
      <c r="C10" s="287">
        <v>0</v>
      </c>
      <c r="D10" s="287">
        <f t="shared" si="0"/>
        <v>0</v>
      </c>
      <c r="E10" s="287">
        <v>0</v>
      </c>
      <c r="F10" s="287">
        <v>0</v>
      </c>
      <c r="G10" s="287">
        <f t="shared" si="1"/>
        <v>0</v>
      </c>
      <c r="H10" s="284" t="s">
        <v>405</v>
      </c>
    </row>
    <row r="11" spans="1:8" ht="18.95" customHeight="1" x14ac:dyDescent="0.25">
      <c r="A11" s="288" t="s">
        <v>111</v>
      </c>
      <c r="B11" s="287">
        <v>837138742.77999997</v>
      </c>
      <c r="C11" s="287">
        <v>9505302.2200000007</v>
      </c>
      <c r="D11" s="287">
        <f t="shared" si="0"/>
        <v>846644045</v>
      </c>
      <c r="E11" s="287">
        <v>427403468.92000002</v>
      </c>
      <c r="F11" s="287">
        <v>408943732.82999998</v>
      </c>
      <c r="G11" s="287">
        <f t="shared" si="1"/>
        <v>-428195009.94999999</v>
      </c>
      <c r="H11" s="284" t="s">
        <v>406</v>
      </c>
    </row>
    <row r="12" spans="1:8" ht="43.5" customHeight="1" x14ac:dyDescent="0.25">
      <c r="A12" s="282" t="s">
        <v>112</v>
      </c>
      <c r="B12" s="287">
        <v>1141704.58</v>
      </c>
      <c r="C12" s="287">
        <v>-674959.58</v>
      </c>
      <c r="D12" s="287">
        <f t="shared" si="0"/>
        <v>466745.00000000012</v>
      </c>
      <c r="E12" s="287">
        <v>1571340.93</v>
      </c>
      <c r="F12" s="287">
        <v>1571340.93</v>
      </c>
      <c r="G12" s="287">
        <f t="shared" si="1"/>
        <v>429636.34999999986</v>
      </c>
      <c r="H12" s="284" t="s">
        <v>407</v>
      </c>
    </row>
    <row r="13" spans="1:8" ht="20.100000000000001" customHeight="1" x14ac:dyDescent="0.25">
      <c r="A13" s="282" t="s">
        <v>408</v>
      </c>
      <c r="B13" s="287">
        <v>0</v>
      </c>
      <c r="C13" s="287">
        <v>0</v>
      </c>
      <c r="D13" s="287">
        <f t="shared" si="0"/>
        <v>0</v>
      </c>
      <c r="E13" s="287">
        <v>0</v>
      </c>
      <c r="F13" s="287">
        <v>0</v>
      </c>
      <c r="G13" s="287">
        <f t="shared" si="1"/>
        <v>0</v>
      </c>
      <c r="H13" s="284" t="s">
        <v>409</v>
      </c>
    </row>
    <row r="14" spans="1:8" ht="21" customHeight="1" x14ac:dyDescent="0.25">
      <c r="B14" s="289"/>
      <c r="C14" s="289"/>
      <c r="D14" s="289"/>
      <c r="E14" s="289"/>
      <c r="F14" s="289"/>
      <c r="G14" s="289"/>
      <c r="H14" s="284" t="s">
        <v>410</v>
      </c>
    </row>
    <row r="15" spans="1:8" ht="14.1" customHeight="1" x14ac:dyDescent="0.25">
      <c r="A15" s="290" t="s">
        <v>218</v>
      </c>
      <c r="B15" s="291">
        <f>SUM(B4:B13)</f>
        <v>1110168831.4099998</v>
      </c>
      <c r="C15" s="291">
        <f>SUM(C4:C13)</f>
        <v>8830342.6400000006</v>
      </c>
      <c r="D15" s="291">
        <f t="shared" ref="D15:G15" si="2">SUM(D4:D13)</f>
        <v>1118999174.05</v>
      </c>
      <c r="E15" s="291">
        <f t="shared" si="2"/>
        <v>587111321.82000005</v>
      </c>
      <c r="F15" s="292">
        <f t="shared" si="2"/>
        <v>568653212.7299999</v>
      </c>
      <c r="G15" s="293">
        <f t="shared" si="2"/>
        <v>-541515618.67999995</v>
      </c>
      <c r="H15" s="284" t="s">
        <v>410</v>
      </c>
    </row>
    <row r="16" spans="1:8" ht="10.5" customHeight="1" x14ac:dyDescent="0.25">
      <c r="A16" s="294"/>
      <c r="B16" s="295"/>
      <c r="C16" s="295"/>
      <c r="D16" s="296"/>
      <c r="E16" s="297" t="s">
        <v>411</v>
      </c>
      <c r="F16" s="298"/>
      <c r="G16" s="299"/>
      <c r="H16" s="284" t="s">
        <v>410</v>
      </c>
    </row>
    <row r="17" spans="1:8" x14ac:dyDescent="0.25">
      <c r="A17" s="300"/>
      <c r="B17" s="471" t="s">
        <v>393</v>
      </c>
      <c r="C17" s="471"/>
      <c r="D17" s="471"/>
      <c r="E17" s="471"/>
      <c r="F17" s="471"/>
      <c r="G17" s="473" t="s">
        <v>394</v>
      </c>
      <c r="H17" s="284" t="s">
        <v>410</v>
      </c>
    </row>
    <row r="18" spans="1:8" ht="10.35" customHeight="1" x14ac:dyDescent="0.25">
      <c r="A18" s="301" t="s">
        <v>395</v>
      </c>
      <c r="B18" s="278" t="s">
        <v>321</v>
      </c>
      <c r="C18" s="279" t="s">
        <v>396</v>
      </c>
      <c r="D18" s="279" t="s">
        <v>397</v>
      </c>
      <c r="E18" s="279" t="s">
        <v>328</v>
      </c>
      <c r="F18" s="280" t="s">
        <v>331</v>
      </c>
      <c r="G18" s="474"/>
      <c r="H18" s="284" t="s">
        <v>410</v>
      </c>
    </row>
    <row r="19" spans="1:8" x14ac:dyDescent="0.25">
      <c r="A19" s="302" t="s">
        <v>412</v>
      </c>
      <c r="B19" s="303">
        <f t="shared" ref="B19:G19" si="3">SUM(B20+B21+B22+B23+B24+B25+B26+B27)</f>
        <v>1110168831.4099998</v>
      </c>
      <c r="C19" s="303">
        <f t="shared" si="3"/>
        <v>8830342.6400000006</v>
      </c>
      <c r="D19" s="303">
        <f t="shared" si="3"/>
        <v>1118999174.05</v>
      </c>
      <c r="E19" s="303">
        <f t="shared" si="3"/>
        <v>587111321.82000005</v>
      </c>
      <c r="F19" s="303">
        <f t="shared" si="3"/>
        <v>568653212.7299999</v>
      </c>
      <c r="G19" s="303">
        <f t="shared" si="3"/>
        <v>-541515618.67999995</v>
      </c>
      <c r="H19" s="284" t="s">
        <v>410</v>
      </c>
    </row>
    <row r="20" spans="1:8" x14ac:dyDescent="0.25">
      <c r="A20" s="304" t="s">
        <v>103</v>
      </c>
      <c r="B20" s="305">
        <v>145871679.88</v>
      </c>
      <c r="C20" s="305">
        <v>0</v>
      </c>
      <c r="D20" s="305">
        <f t="shared" ref="D20:D27" si="4">B20+C20</f>
        <v>145871679.88</v>
      </c>
      <c r="E20" s="305">
        <v>113996523.89</v>
      </c>
      <c r="F20" s="305">
        <v>113996523.84999999</v>
      </c>
      <c r="G20" s="305">
        <f t="shared" ref="G20:G27" si="5">F20-B20</f>
        <v>-31875156.030000001</v>
      </c>
      <c r="H20" s="284" t="s">
        <v>398</v>
      </c>
    </row>
    <row r="21" spans="1:8" x14ac:dyDescent="0.25">
      <c r="A21" s="304" t="s">
        <v>104</v>
      </c>
      <c r="B21" s="305">
        <v>0</v>
      </c>
      <c r="C21" s="305">
        <v>0</v>
      </c>
      <c r="D21" s="305">
        <f t="shared" si="4"/>
        <v>0</v>
      </c>
      <c r="E21" s="305">
        <v>0</v>
      </c>
      <c r="F21" s="305">
        <v>0</v>
      </c>
      <c r="G21" s="305">
        <f t="shared" si="5"/>
        <v>0</v>
      </c>
      <c r="H21" s="284" t="s">
        <v>399</v>
      </c>
    </row>
    <row r="22" spans="1:8" ht="14.1" customHeight="1" x14ac:dyDescent="0.25">
      <c r="A22" s="304" t="s">
        <v>105</v>
      </c>
      <c r="B22" s="305">
        <v>0</v>
      </c>
      <c r="C22" s="305">
        <v>0</v>
      </c>
      <c r="D22" s="305">
        <f t="shared" si="4"/>
        <v>0</v>
      </c>
      <c r="E22" s="305">
        <v>0</v>
      </c>
      <c r="F22" s="305">
        <v>0</v>
      </c>
      <c r="G22" s="305">
        <f t="shared" si="5"/>
        <v>0</v>
      </c>
      <c r="H22" s="284" t="s">
        <v>400</v>
      </c>
    </row>
    <row r="23" spans="1:8" ht="9.9499999999999993" customHeight="1" x14ac:dyDescent="0.25">
      <c r="A23" s="304" t="s">
        <v>106</v>
      </c>
      <c r="B23" s="305">
        <v>90094721.790000007</v>
      </c>
      <c r="C23" s="305">
        <v>0</v>
      </c>
      <c r="D23" s="305">
        <f t="shared" si="4"/>
        <v>90094721.790000007</v>
      </c>
      <c r="E23" s="305">
        <v>29705819.73</v>
      </c>
      <c r="F23" s="305">
        <v>29705820</v>
      </c>
      <c r="G23" s="305">
        <f t="shared" si="5"/>
        <v>-60388901.790000007</v>
      </c>
      <c r="H23" s="284" t="s">
        <v>401</v>
      </c>
    </row>
    <row r="24" spans="1:8" ht="9.9499999999999993" customHeight="1" x14ac:dyDescent="0.25">
      <c r="A24" s="304" t="s">
        <v>413</v>
      </c>
      <c r="B24" s="305">
        <v>22150799.68</v>
      </c>
      <c r="C24" s="305">
        <v>0</v>
      </c>
      <c r="D24" s="305">
        <f t="shared" si="4"/>
        <v>22150799.68</v>
      </c>
      <c r="E24" s="305">
        <v>3525076.27</v>
      </c>
      <c r="F24" s="305">
        <v>3525076.33</v>
      </c>
      <c r="G24" s="305">
        <f t="shared" si="5"/>
        <v>-18625723.350000001</v>
      </c>
      <c r="H24" s="284" t="s">
        <v>402</v>
      </c>
    </row>
    <row r="25" spans="1:8" x14ac:dyDescent="0.25">
      <c r="A25" s="304" t="s">
        <v>414</v>
      </c>
      <c r="B25" s="305">
        <v>13771182.699999999</v>
      </c>
      <c r="C25" s="305">
        <v>0</v>
      </c>
      <c r="D25" s="305">
        <f t="shared" si="4"/>
        <v>13771182.699999999</v>
      </c>
      <c r="E25" s="305">
        <v>10909092.08</v>
      </c>
      <c r="F25" s="305">
        <v>10910718.789999999</v>
      </c>
      <c r="G25" s="305">
        <f t="shared" si="5"/>
        <v>-2860463.91</v>
      </c>
      <c r="H25" s="284" t="s">
        <v>403</v>
      </c>
    </row>
    <row r="26" spans="1:8" ht="12" customHeight="1" x14ac:dyDescent="0.25">
      <c r="A26" s="304" t="s">
        <v>111</v>
      </c>
      <c r="B26" s="305">
        <v>837138742.77999997</v>
      </c>
      <c r="C26" s="305">
        <v>9505302.2200000007</v>
      </c>
      <c r="D26" s="305">
        <f t="shared" si="4"/>
        <v>846644045</v>
      </c>
      <c r="E26" s="305">
        <v>427403468.92000002</v>
      </c>
      <c r="F26" s="305">
        <v>408943732.82999998</v>
      </c>
      <c r="G26" s="305">
        <f t="shared" si="5"/>
        <v>-428195009.94999999</v>
      </c>
      <c r="H26" s="284" t="s">
        <v>406</v>
      </c>
    </row>
    <row r="27" spans="1:8" ht="27.95" customHeight="1" x14ac:dyDescent="0.25">
      <c r="A27" s="304" t="s">
        <v>112</v>
      </c>
      <c r="B27" s="305">
        <v>1141704.58</v>
      </c>
      <c r="C27" s="305">
        <v>-674959.58</v>
      </c>
      <c r="D27" s="305">
        <f t="shared" si="4"/>
        <v>466745.00000000012</v>
      </c>
      <c r="E27" s="305">
        <v>1571340.93</v>
      </c>
      <c r="F27" s="305">
        <v>1571340.93</v>
      </c>
      <c r="G27" s="305">
        <f t="shared" si="5"/>
        <v>429636.34999999986</v>
      </c>
      <c r="H27" s="284" t="s">
        <v>407</v>
      </c>
    </row>
    <row r="28" spans="1:8" ht="21" customHeight="1" x14ac:dyDescent="0.25">
      <c r="A28" s="306"/>
      <c r="B28" s="305"/>
      <c r="C28" s="305"/>
      <c r="D28" s="305"/>
      <c r="E28" s="305"/>
      <c r="F28" s="305"/>
      <c r="G28" s="305"/>
      <c r="H28" s="284" t="s">
        <v>410</v>
      </c>
    </row>
    <row r="29" spans="1:8" ht="20.100000000000001" customHeight="1" x14ac:dyDescent="0.25">
      <c r="A29" s="307" t="s">
        <v>415</v>
      </c>
      <c r="B29" s="308">
        <f t="shared" ref="B29:G29" si="6">SUM(B30:B33)</f>
        <v>0</v>
      </c>
      <c r="C29" s="308">
        <f t="shared" si="6"/>
        <v>0</v>
      </c>
      <c r="D29" s="308">
        <f t="shared" si="6"/>
        <v>0</v>
      </c>
      <c r="E29" s="308">
        <f t="shared" si="6"/>
        <v>0</v>
      </c>
      <c r="F29" s="308">
        <f t="shared" si="6"/>
        <v>0</v>
      </c>
      <c r="G29" s="308">
        <f t="shared" si="6"/>
        <v>0</v>
      </c>
      <c r="H29" s="284" t="s">
        <v>410</v>
      </c>
    </row>
    <row r="30" spans="1:8" ht="9.9499999999999993" customHeight="1" x14ac:dyDescent="0.25">
      <c r="A30" s="304" t="s">
        <v>104</v>
      </c>
      <c r="B30" s="305">
        <v>0</v>
      </c>
      <c r="C30" s="305">
        <v>0</v>
      </c>
      <c r="D30" s="305">
        <f>B30+C30</f>
        <v>0</v>
      </c>
      <c r="E30" s="305">
        <v>0</v>
      </c>
      <c r="F30" s="305">
        <v>0</v>
      </c>
      <c r="G30" s="305">
        <f>F30-B30</f>
        <v>0</v>
      </c>
      <c r="H30" s="284" t="s">
        <v>399</v>
      </c>
    </row>
    <row r="31" spans="1:8" ht="41.25" customHeight="1" x14ac:dyDescent="0.25">
      <c r="A31" s="304" t="s">
        <v>107</v>
      </c>
      <c r="B31" s="305">
        <v>0</v>
      </c>
      <c r="C31" s="305">
        <v>0</v>
      </c>
      <c r="D31" s="305">
        <f>B31+C31</f>
        <v>0</v>
      </c>
      <c r="E31" s="305">
        <v>0</v>
      </c>
      <c r="F31" s="305">
        <v>0</v>
      </c>
      <c r="G31" s="305">
        <f t="shared" ref="G31:G33" si="7">F31-B31</f>
        <v>0</v>
      </c>
      <c r="H31" s="284" t="s">
        <v>402</v>
      </c>
    </row>
    <row r="32" spans="1:8" ht="9.9499999999999993" customHeight="1" x14ac:dyDescent="0.25">
      <c r="A32" s="304" t="s">
        <v>416</v>
      </c>
      <c r="B32" s="305">
        <v>0</v>
      </c>
      <c r="C32" s="305">
        <v>0</v>
      </c>
      <c r="D32" s="305">
        <f>B32+C32</f>
        <v>0</v>
      </c>
      <c r="E32" s="305">
        <v>0</v>
      </c>
      <c r="F32" s="305">
        <v>0</v>
      </c>
      <c r="G32" s="305">
        <f t="shared" si="7"/>
        <v>0</v>
      </c>
      <c r="H32" s="284" t="s">
        <v>405</v>
      </c>
    </row>
    <row r="33" spans="1:8" ht="21.6" customHeight="1" x14ac:dyDescent="0.25">
      <c r="A33" s="304" t="s">
        <v>112</v>
      </c>
      <c r="B33" s="305">
        <v>0</v>
      </c>
      <c r="C33" s="305">
        <v>0</v>
      </c>
      <c r="D33" s="305">
        <f>B33+C33</f>
        <v>0</v>
      </c>
      <c r="E33" s="305">
        <v>0</v>
      </c>
      <c r="F33" s="305">
        <v>0</v>
      </c>
      <c r="G33" s="305">
        <f t="shared" si="7"/>
        <v>0</v>
      </c>
      <c r="H33" s="284" t="s">
        <v>407</v>
      </c>
    </row>
    <row r="34" spans="1:8" ht="21" customHeight="1" x14ac:dyDescent="0.25">
      <c r="A34" s="306"/>
      <c r="B34" s="305"/>
      <c r="C34" s="305"/>
      <c r="D34" s="305"/>
      <c r="E34" s="305"/>
      <c r="F34" s="305"/>
      <c r="G34" s="305"/>
      <c r="H34" s="284" t="s">
        <v>410</v>
      </c>
    </row>
    <row r="35" spans="1:8" ht="20.100000000000001" customHeight="1" x14ac:dyDescent="0.25">
      <c r="A35" s="302" t="s">
        <v>408</v>
      </c>
      <c r="B35" s="308">
        <f t="shared" ref="B35:G35" si="8">SUM(B36)</f>
        <v>0</v>
      </c>
      <c r="C35" s="308">
        <f t="shared" si="8"/>
        <v>0</v>
      </c>
      <c r="D35" s="308">
        <f t="shared" si="8"/>
        <v>0</v>
      </c>
      <c r="E35" s="308">
        <f t="shared" si="8"/>
        <v>0</v>
      </c>
      <c r="F35" s="308">
        <f t="shared" si="8"/>
        <v>0</v>
      </c>
      <c r="G35" s="308">
        <f t="shared" si="8"/>
        <v>0</v>
      </c>
      <c r="H35" s="284" t="s">
        <v>410</v>
      </c>
    </row>
    <row r="36" spans="1:8" ht="9.9499999999999993" customHeight="1" x14ac:dyDescent="0.25">
      <c r="A36" s="304" t="s">
        <v>408</v>
      </c>
      <c r="B36" s="305">
        <v>0</v>
      </c>
      <c r="C36" s="305">
        <v>0</v>
      </c>
      <c r="D36" s="305">
        <f>B36+C36</f>
        <v>0</v>
      </c>
      <c r="E36" s="305">
        <v>0</v>
      </c>
      <c r="F36" s="305">
        <v>0</v>
      </c>
      <c r="G36" s="305">
        <f>F36-B36</f>
        <v>0</v>
      </c>
      <c r="H36" s="284" t="s">
        <v>409</v>
      </c>
    </row>
    <row r="37" spans="1:8" ht="10.5" customHeight="1" x14ac:dyDescent="0.25">
      <c r="A37" s="304"/>
      <c r="B37" s="305"/>
      <c r="C37" s="305"/>
      <c r="D37" s="305"/>
      <c r="E37" s="305"/>
      <c r="F37" s="305"/>
      <c r="G37" s="305"/>
      <c r="H37" s="284"/>
    </row>
    <row r="38" spans="1:8" ht="9.9499999999999993" customHeight="1" x14ac:dyDescent="0.25">
      <c r="A38" s="309" t="s">
        <v>218</v>
      </c>
      <c r="B38" s="291">
        <f>SUM(B35+B29+B19)</f>
        <v>1110168831.4099998</v>
      </c>
      <c r="C38" s="291">
        <f t="shared" ref="C38:G38" si="9">SUM(C35+C29+C19)</f>
        <v>8830342.6400000006</v>
      </c>
      <c r="D38" s="291">
        <f t="shared" si="9"/>
        <v>1118999174.05</v>
      </c>
      <c r="E38" s="291">
        <f t="shared" si="9"/>
        <v>587111321.82000005</v>
      </c>
      <c r="F38" s="291">
        <f t="shared" si="9"/>
        <v>568653212.7299999</v>
      </c>
      <c r="G38" s="293">
        <f t="shared" si="9"/>
        <v>-541515618.67999995</v>
      </c>
      <c r="H38" s="284" t="s">
        <v>410</v>
      </c>
    </row>
    <row r="39" spans="1:8" x14ac:dyDescent="0.25">
      <c r="A39" s="294"/>
      <c r="B39" s="295"/>
      <c r="C39" s="295"/>
      <c r="D39" s="295"/>
      <c r="E39" s="297" t="s">
        <v>417</v>
      </c>
      <c r="F39" s="310"/>
      <c r="G39" s="299"/>
      <c r="H39" s="284" t="s">
        <v>410</v>
      </c>
    </row>
    <row r="40" spans="1:8" ht="11.1" customHeight="1" x14ac:dyDescent="0.25">
      <c r="A40" t="s">
        <v>418</v>
      </c>
    </row>
    <row r="41" spans="1:8" ht="14.45" customHeight="1" x14ac:dyDescent="0.25">
      <c r="A41" s="311" t="s">
        <v>419</v>
      </c>
    </row>
    <row r="42" spans="1:8" ht="15" x14ac:dyDescent="0.25">
      <c r="A42" s="311" t="s">
        <v>420</v>
      </c>
    </row>
    <row r="43" spans="1:8" ht="15" x14ac:dyDescent="0.25">
      <c r="A43" s="469" t="s">
        <v>421</v>
      </c>
      <c r="B43" s="469"/>
      <c r="C43" s="469"/>
      <c r="D43" s="469"/>
      <c r="E43" s="469"/>
      <c r="F43" s="469"/>
      <c r="G43" s="469"/>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90" zoomScaleNormal="90" workbookViewId="0">
      <selection activeCell="J21" sqref="J21"/>
    </sheetView>
  </sheetViews>
  <sheetFormatPr baseColWidth="10" defaultColWidth="9.42578125" defaultRowHeight="15" x14ac:dyDescent="0.25"/>
  <cols>
    <col min="1" max="1" width="40" style="312" customWidth="1"/>
    <col min="2" max="2" width="14.85546875" style="312" customWidth="1"/>
    <col min="3" max="3" width="15.7109375" style="312" customWidth="1"/>
    <col min="4" max="4" width="15.7109375" style="312" bestFit="1" customWidth="1"/>
    <col min="5" max="5" width="15.28515625" style="312" bestFit="1" customWidth="1"/>
    <col min="6" max="6" width="16.28515625" style="312" bestFit="1" customWidth="1"/>
    <col min="7" max="7" width="14.85546875" style="312" bestFit="1" customWidth="1"/>
    <col min="8" max="16384" width="9.42578125" style="312"/>
  </cols>
  <sheetData>
    <row r="1" spans="1:7" ht="57" customHeight="1" x14ac:dyDescent="0.25">
      <c r="A1" s="477" t="s">
        <v>675</v>
      </c>
      <c r="B1" s="478"/>
      <c r="C1" s="478"/>
      <c r="D1" s="478"/>
      <c r="E1" s="478"/>
      <c r="F1" s="478"/>
      <c r="G1" s="479"/>
    </row>
    <row r="2" spans="1:7" x14ac:dyDescent="0.25">
      <c r="A2" s="313"/>
      <c r="B2" s="314"/>
      <c r="C2" s="315"/>
      <c r="D2" s="316" t="s">
        <v>422</v>
      </c>
      <c r="E2" s="315"/>
      <c r="F2" s="317"/>
      <c r="G2" s="475" t="s">
        <v>423</v>
      </c>
    </row>
    <row r="3" spans="1:7" ht="24.95" customHeight="1" x14ac:dyDescent="0.25">
      <c r="A3" s="318" t="s">
        <v>100</v>
      </c>
      <c r="B3" s="319" t="s">
        <v>335</v>
      </c>
      <c r="C3" s="319" t="s">
        <v>424</v>
      </c>
      <c r="D3" s="319" t="s">
        <v>397</v>
      </c>
      <c r="E3" s="319" t="s">
        <v>328</v>
      </c>
      <c r="F3" s="319" t="s">
        <v>341</v>
      </c>
      <c r="G3" s="476"/>
    </row>
    <row r="4" spans="1:7" x14ac:dyDescent="0.25">
      <c r="A4" s="320"/>
      <c r="B4" s="321"/>
      <c r="C4" s="321"/>
      <c r="D4" s="321"/>
      <c r="E4" s="321"/>
      <c r="F4" s="321"/>
      <c r="G4" s="321"/>
    </row>
    <row r="5" spans="1:7" x14ac:dyDescent="0.25">
      <c r="A5" s="322" t="s">
        <v>649</v>
      </c>
      <c r="B5" s="504">
        <v>16276527.720000001</v>
      </c>
      <c r="C5" s="504">
        <v>0</v>
      </c>
      <c r="D5" s="504">
        <f>B5+C5</f>
        <v>16276527.720000001</v>
      </c>
      <c r="E5" s="504">
        <v>6723551.3499999996</v>
      </c>
      <c r="F5" s="504">
        <v>6723551.3499999996</v>
      </c>
      <c r="G5" s="504">
        <f>D5-E5</f>
        <v>9552976.370000001</v>
      </c>
    </row>
    <row r="6" spans="1:7" x14ac:dyDescent="0.25">
      <c r="A6" s="322" t="s">
        <v>650</v>
      </c>
      <c r="B6" s="504">
        <v>34222815.5</v>
      </c>
      <c r="C6" s="504">
        <v>204921.52</v>
      </c>
      <c r="D6" s="504">
        <f t="shared" ref="D6:D31" si="0">B6+C6</f>
        <v>34427737.020000003</v>
      </c>
      <c r="E6" s="504">
        <v>17457386.629999999</v>
      </c>
      <c r="F6" s="504">
        <v>17457386.629999999</v>
      </c>
      <c r="G6" s="504">
        <f t="shared" ref="G6:G31" si="1">D6-E6</f>
        <v>16970350.390000004</v>
      </c>
    </row>
    <row r="7" spans="1:7" x14ac:dyDescent="0.25">
      <c r="A7" s="322" t="s">
        <v>651</v>
      </c>
      <c r="B7" s="504">
        <v>19893476.16</v>
      </c>
      <c r="C7" s="504">
        <v>7308</v>
      </c>
      <c r="D7" s="504">
        <f t="shared" si="0"/>
        <v>19900784.16</v>
      </c>
      <c r="E7" s="504">
        <v>5122459.1500000004</v>
      </c>
      <c r="F7" s="504">
        <v>5122459.1500000004</v>
      </c>
      <c r="G7" s="504">
        <f t="shared" si="1"/>
        <v>14778325.01</v>
      </c>
    </row>
    <row r="8" spans="1:7" x14ac:dyDescent="0.25">
      <c r="A8" s="322" t="s">
        <v>652</v>
      </c>
      <c r="B8" s="504">
        <v>5920989.8200000003</v>
      </c>
      <c r="C8" s="504">
        <v>0</v>
      </c>
      <c r="D8" s="504">
        <f t="shared" si="0"/>
        <v>5920989.8200000003</v>
      </c>
      <c r="E8" s="504">
        <v>1964087.36</v>
      </c>
      <c r="F8" s="504">
        <v>1964087.36</v>
      </c>
      <c r="G8" s="504">
        <f t="shared" si="1"/>
        <v>3956902.46</v>
      </c>
    </row>
    <row r="9" spans="1:7" x14ac:dyDescent="0.25">
      <c r="A9" s="322" t="s">
        <v>653</v>
      </c>
      <c r="B9" s="504">
        <v>8448077.5999999996</v>
      </c>
      <c r="C9" s="504">
        <v>0</v>
      </c>
      <c r="D9" s="504">
        <f t="shared" si="0"/>
        <v>8448077.5999999996</v>
      </c>
      <c r="E9" s="504">
        <v>3039527.22</v>
      </c>
      <c r="F9" s="504">
        <v>3039527.22</v>
      </c>
      <c r="G9" s="504">
        <f t="shared" si="1"/>
        <v>5408550.379999999</v>
      </c>
    </row>
    <row r="10" spans="1:7" x14ac:dyDescent="0.25">
      <c r="A10" s="322" t="s">
        <v>654</v>
      </c>
      <c r="B10" s="504">
        <v>1039648.37</v>
      </c>
      <c r="C10" s="504">
        <v>0</v>
      </c>
      <c r="D10" s="504">
        <f t="shared" si="0"/>
        <v>1039648.37</v>
      </c>
      <c r="E10" s="504">
        <v>387883.47</v>
      </c>
      <c r="F10" s="504">
        <v>387883.47</v>
      </c>
      <c r="G10" s="504">
        <f t="shared" si="1"/>
        <v>651764.9</v>
      </c>
    </row>
    <row r="11" spans="1:7" x14ac:dyDescent="0.25">
      <c r="A11" s="322" t="s">
        <v>655</v>
      </c>
      <c r="B11" s="504">
        <v>108085777.55</v>
      </c>
      <c r="C11" s="504">
        <v>10318670.880000001</v>
      </c>
      <c r="D11" s="504">
        <f t="shared" si="0"/>
        <v>118404448.42999999</v>
      </c>
      <c r="E11" s="504">
        <v>54466861.869999997</v>
      </c>
      <c r="F11" s="504">
        <v>54466861.869999997</v>
      </c>
      <c r="G11" s="504">
        <f t="shared" si="1"/>
        <v>63937586.559999995</v>
      </c>
    </row>
    <row r="12" spans="1:7" x14ac:dyDescent="0.25">
      <c r="A12" s="322" t="s">
        <v>656</v>
      </c>
      <c r="B12" s="504">
        <v>7747800.04</v>
      </c>
      <c r="C12" s="504">
        <v>-289000</v>
      </c>
      <c r="D12" s="504">
        <f t="shared" ref="D12" si="2">B12+C12</f>
        <v>7458800.04</v>
      </c>
      <c r="E12" s="504">
        <v>2699865.59</v>
      </c>
      <c r="F12" s="504">
        <v>2699865.59</v>
      </c>
      <c r="G12" s="504">
        <f t="shared" ref="G12" si="3">D12-E12</f>
        <v>4758934.45</v>
      </c>
    </row>
    <row r="13" spans="1:7" x14ac:dyDescent="0.25">
      <c r="A13" s="322" t="s">
        <v>657</v>
      </c>
      <c r="B13" s="504">
        <v>154817194.06</v>
      </c>
      <c r="C13" s="504">
        <v>47229473.200000003</v>
      </c>
      <c r="D13" s="504">
        <f t="shared" ref="D13" si="4">B13+C13</f>
        <v>202046667.25999999</v>
      </c>
      <c r="E13" s="504">
        <v>58647207.560000002</v>
      </c>
      <c r="F13" s="504">
        <v>58647207.560000002</v>
      </c>
      <c r="G13" s="504">
        <f t="shared" ref="G13" si="5">D13-E13</f>
        <v>143399459.69999999</v>
      </c>
    </row>
    <row r="14" spans="1:7" x14ac:dyDescent="0.25">
      <c r="A14" s="322" t="s">
        <v>658</v>
      </c>
      <c r="B14" s="504">
        <v>15378815.34</v>
      </c>
      <c r="C14" s="504">
        <v>0</v>
      </c>
      <c r="D14" s="504">
        <f t="shared" ref="D14" si="6">B14+C14</f>
        <v>15378815.34</v>
      </c>
      <c r="E14" s="504">
        <v>2857719.55</v>
      </c>
      <c r="F14" s="504">
        <v>2857719.55</v>
      </c>
      <c r="G14" s="504">
        <f t="shared" ref="G14" si="7">D14-E14</f>
        <v>12521095.789999999</v>
      </c>
    </row>
    <row r="15" spans="1:7" x14ac:dyDescent="0.25">
      <c r="A15" s="322" t="s">
        <v>659</v>
      </c>
      <c r="B15" s="504">
        <v>60551431.93</v>
      </c>
      <c r="C15" s="504">
        <v>11878804</v>
      </c>
      <c r="D15" s="504">
        <f t="shared" ref="D15" si="8">B15+C15</f>
        <v>72430235.930000007</v>
      </c>
      <c r="E15" s="504">
        <v>13963850.4</v>
      </c>
      <c r="F15" s="504">
        <v>13963850.4</v>
      </c>
      <c r="G15" s="504">
        <f t="shared" ref="G15" si="9">D15-E15</f>
        <v>58466385.530000009</v>
      </c>
    </row>
    <row r="16" spans="1:7" x14ac:dyDescent="0.25">
      <c r="A16" s="322" t="s">
        <v>660</v>
      </c>
      <c r="B16" s="504">
        <v>12512516.220000001</v>
      </c>
      <c r="C16" s="504">
        <v>1000000</v>
      </c>
      <c r="D16" s="504">
        <f t="shared" ref="D16" si="10">B16+C16</f>
        <v>13512516.220000001</v>
      </c>
      <c r="E16" s="504">
        <v>5866031.2800000003</v>
      </c>
      <c r="F16" s="504">
        <v>5866031.2800000003</v>
      </c>
      <c r="G16" s="504">
        <f t="shared" ref="G16" si="11">D16-E16</f>
        <v>7646484.9400000004</v>
      </c>
    </row>
    <row r="17" spans="1:7" x14ac:dyDescent="0.25">
      <c r="A17" s="322" t="s">
        <v>661</v>
      </c>
      <c r="B17" s="504">
        <v>140112457</v>
      </c>
      <c r="C17" s="504">
        <v>11815867.210000001</v>
      </c>
      <c r="D17" s="504">
        <f t="shared" ref="D17" si="12">B17+C17</f>
        <v>151928324.21000001</v>
      </c>
      <c r="E17" s="504">
        <v>56116933.920000002</v>
      </c>
      <c r="F17" s="504">
        <v>56116933.920000002</v>
      </c>
      <c r="G17" s="504">
        <f t="shared" ref="G17" si="13">D17-E17</f>
        <v>95811390.290000007</v>
      </c>
    </row>
    <row r="18" spans="1:7" x14ac:dyDescent="0.25">
      <c r="A18" s="322" t="s">
        <v>662</v>
      </c>
      <c r="B18" s="504">
        <v>190397935.63</v>
      </c>
      <c r="C18" s="504">
        <v>95692800.290000007</v>
      </c>
      <c r="D18" s="504">
        <f t="shared" ref="D18" si="14">B18+C18</f>
        <v>286090735.92000002</v>
      </c>
      <c r="E18" s="504">
        <v>70142660.879999995</v>
      </c>
      <c r="F18" s="504">
        <v>70142660.879999995</v>
      </c>
      <c r="G18" s="504">
        <f t="shared" ref="G18" si="15">D18-E18</f>
        <v>215948075.04000002</v>
      </c>
    </row>
    <row r="19" spans="1:7" x14ac:dyDescent="0.25">
      <c r="A19" s="322" t="s">
        <v>663</v>
      </c>
      <c r="B19" s="504">
        <v>10873027.130000001</v>
      </c>
      <c r="C19" s="504">
        <v>1431280</v>
      </c>
      <c r="D19" s="504">
        <f t="shared" ref="D19" si="16">B19+C19</f>
        <v>12304307.130000001</v>
      </c>
      <c r="E19" s="504">
        <v>4355113.99</v>
      </c>
      <c r="F19" s="504">
        <v>4355113.99</v>
      </c>
      <c r="G19" s="504">
        <f t="shared" ref="G19" si="17">D19-E19</f>
        <v>7949193.1400000006</v>
      </c>
    </row>
    <row r="20" spans="1:7" x14ac:dyDescent="0.25">
      <c r="A20" s="322" t="s">
        <v>664</v>
      </c>
      <c r="B20" s="504">
        <v>89652960.030000001</v>
      </c>
      <c r="C20" s="504">
        <v>-1560593.97</v>
      </c>
      <c r="D20" s="504">
        <f t="shared" ref="D20" si="18">B20+C20</f>
        <v>88092366.060000002</v>
      </c>
      <c r="E20" s="504">
        <v>41016843.280000001</v>
      </c>
      <c r="F20" s="504">
        <v>41016843.280000001</v>
      </c>
      <c r="G20" s="504">
        <f t="shared" ref="G20" si="19">D20-E20</f>
        <v>47075522.780000001</v>
      </c>
    </row>
    <row r="21" spans="1:7" x14ac:dyDescent="0.25">
      <c r="A21" s="322" t="s">
        <v>665</v>
      </c>
      <c r="B21" s="504">
        <v>14387973.630000001</v>
      </c>
      <c r="C21" s="504">
        <v>2822380</v>
      </c>
      <c r="D21" s="504">
        <f t="shared" ref="D21" si="20">B21+C21</f>
        <v>17210353.630000003</v>
      </c>
      <c r="E21" s="504">
        <v>4785741.6900000004</v>
      </c>
      <c r="F21" s="504">
        <v>4785741.6900000004</v>
      </c>
      <c r="G21" s="504">
        <f t="shared" ref="G21" si="21">D21-E21</f>
        <v>12424611.940000001</v>
      </c>
    </row>
    <row r="22" spans="1:7" x14ac:dyDescent="0.25">
      <c r="A22" s="322" t="s">
        <v>666</v>
      </c>
      <c r="B22" s="504">
        <v>29118097.59</v>
      </c>
      <c r="C22" s="504">
        <v>1000000</v>
      </c>
      <c r="D22" s="504">
        <f t="shared" ref="D22" si="22">B22+C22</f>
        <v>30118097.59</v>
      </c>
      <c r="E22" s="504">
        <v>11107061.949999999</v>
      </c>
      <c r="F22" s="504">
        <v>11107061.949999999</v>
      </c>
      <c r="G22" s="504">
        <f t="shared" ref="G22" si="23">D22-E22</f>
        <v>19011035.640000001</v>
      </c>
    </row>
    <row r="23" spans="1:7" x14ac:dyDescent="0.25">
      <c r="A23" s="322" t="s">
        <v>667</v>
      </c>
      <c r="B23" s="504">
        <v>15758314.199999999</v>
      </c>
      <c r="C23" s="504">
        <v>91674.8</v>
      </c>
      <c r="D23" s="504">
        <f t="shared" ref="D23" si="24">B23+C23</f>
        <v>15849989</v>
      </c>
      <c r="E23" s="504">
        <v>3928989.7</v>
      </c>
      <c r="F23" s="504">
        <v>3928989.7</v>
      </c>
      <c r="G23" s="504">
        <f t="shared" ref="G23" si="25">D23-E23</f>
        <v>11920999.300000001</v>
      </c>
    </row>
    <row r="24" spans="1:7" x14ac:dyDescent="0.25">
      <c r="A24" s="322" t="s">
        <v>668</v>
      </c>
      <c r="B24" s="504">
        <v>45840872.200000003</v>
      </c>
      <c r="C24" s="504">
        <v>5409813.21</v>
      </c>
      <c r="D24" s="504">
        <f t="shared" ref="D24" si="26">B24+C24</f>
        <v>51250685.410000004</v>
      </c>
      <c r="E24" s="504">
        <v>15836800.029999999</v>
      </c>
      <c r="F24" s="504">
        <v>15836800.029999999</v>
      </c>
      <c r="G24" s="504">
        <f t="shared" ref="G24" si="27">D24-E24</f>
        <v>35413885.380000003</v>
      </c>
    </row>
    <row r="25" spans="1:7" x14ac:dyDescent="0.25">
      <c r="A25" s="322" t="s">
        <v>669</v>
      </c>
      <c r="B25" s="504">
        <v>32004305.52</v>
      </c>
      <c r="C25" s="504">
        <v>514576</v>
      </c>
      <c r="D25" s="504">
        <f t="shared" ref="D25" si="28">B25+C25</f>
        <v>32518881.52</v>
      </c>
      <c r="E25" s="504">
        <v>7071809.3099999996</v>
      </c>
      <c r="F25" s="504">
        <v>7071809.3099999996</v>
      </c>
      <c r="G25" s="504">
        <f t="shared" ref="G25" si="29">D25-E25</f>
        <v>25447072.210000001</v>
      </c>
    </row>
    <row r="26" spans="1:7" x14ac:dyDescent="0.25">
      <c r="A26" s="322" t="s">
        <v>670</v>
      </c>
      <c r="B26" s="504">
        <v>2640874.4300000002</v>
      </c>
      <c r="C26" s="504">
        <v>0</v>
      </c>
      <c r="D26" s="504">
        <f t="shared" ref="D26" si="30">B26+C26</f>
        <v>2640874.4300000002</v>
      </c>
      <c r="E26" s="504">
        <v>923966.09</v>
      </c>
      <c r="F26" s="504">
        <v>923966.09</v>
      </c>
      <c r="G26" s="504">
        <f t="shared" ref="G26" si="31">D26-E26</f>
        <v>1716908.3400000003</v>
      </c>
    </row>
    <row r="27" spans="1:7" x14ac:dyDescent="0.25">
      <c r="A27" s="322" t="s">
        <v>671</v>
      </c>
      <c r="B27" s="504">
        <v>75609671.730000004</v>
      </c>
      <c r="C27" s="504">
        <v>4075604.93</v>
      </c>
      <c r="D27" s="504">
        <f t="shared" ref="D27" si="32">B27+C27</f>
        <v>79685276.660000011</v>
      </c>
      <c r="E27" s="504">
        <v>39288442.789999999</v>
      </c>
      <c r="F27" s="504">
        <v>39288442.789999999</v>
      </c>
      <c r="G27" s="504">
        <f t="shared" ref="G27" si="33">D27-E27</f>
        <v>40396833.870000012</v>
      </c>
    </row>
    <row r="28" spans="1:7" x14ac:dyDescent="0.25">
      <c r="A28" s="322" t="s">
        <v>672</v>
      </c>
      <c r="B28" s="504">
        <v>6535072.0099999998</v>
      </c>
      <c r="C28" s="504">
        <v>0</v>
      </c>
      <c r="D28" s="504">
        <f t="shared" ref="D28" si="34">B28+C28</f>
        <v>6535072.0099999998</v>
      </c>
      <c r="E28" s="504">
        <v>2419329.7000000002</v>
      </c>
      <c r="F28" s="504">
        <v>2419329.7000000002</v>
      </c>
      <c r="G28" s="504">
        <f t="shared" ref="G28" si="35">D28-E28</f>
        <v>4115742.3099999996</v>
      </c>
    </row>
    <row r="29" spans="1:7" x14ac:dyDescent="0.25">
      <c r="A29" s="322" t="s">
        <v>673</v>
      </c>
      <c r="B29" s="504">
        <v>7498400</v>
      </c>
      <c r="C29" s="504">
        <v>0</v>
      </c>
      <c r="D29" s="504">
        <f t="shared" ref="D29" si="36">B29+C29</f>
        <v>7498400</v>
      </c>
      <c r="E29" s="504">
        <v>3749196</v>
      </c>
      <c r="F29" s="504">
        <v>3749196</v>
      </c>
      <c r="G29" s="504">
        <f t="shared" ref="G29" si="37">D29-E29</f>
        <v>3749204</v>
      </c>
    </row>
    <row r="30" spans="1:7" x14ac:dyDescent="0.25">
      <c r="A30" s="322" t="s">
        <v>674</v>
      </c>
      <c r="B30" s="504">
        <v>4843800</v>
      </c>
      <c r="C30" s="504">
        <v>0</v>
      </c>
      <c r="D30" s="504">
        <f t="shared" ref="D30" si="38">B30+C30</f>
        <v>4843800</v>
      </c>
      <c r="E30" s="504">
        <v>2421900</v>
      </c>
      <c r="F30" s="504">
        <v>2421900</v>
      </c>
      <c r="G30" s="504">
        <f t="shared" ref="G30" si="39">D30-E30</f>
        <v>2421900</v>
      </c>
    </row>
    <row r="31" spans="1:7" x14ac:dyDescent="0.25">
      <c r="A31" s="322"/>
      <c r="B31" s="504">
        <v>0</v>
      </c>
      <c r="C31" s="504">
        <v>0</v>
      </c>
      <c r="D31" s="504">
        <f t="shared" si="0"/>
        <v>0</v>
      </c>
      <c r="E31" s="504">
        <v>0</v>
      </c>
      <c r="F31" s="504">
        <v>0</v>
      </c>
      <c r="G31" s="504">
        <f t="shared" si="1"/>
        <v>0</v>
      </c>
    </row>
    <row r="32" spans="1:7" x14ac:dyDescent="0.25">
      <c r="A32" s="324" t="s">
        <v>425</v>
      </c>
      <c r="B32" s="505">
        <f t="shared" ref="B32:C32" si="40">SUM(B5:B31)</f>
        <v>1110168831.4099998</v>
      </c>
      <c r="C32" s="505">
        <f t="shared" si="40"/>
        <v>191643580.07000005</v>
      </c>
      <c r="D32" s="505">
        <f>SUM(D5:D31)</f>
        <v>1301812411.4800003</v>
      </c>
      <c r="E32" s="505">
        <f t="shared" ref="E32:G32" si="41">SUM(E5:E31)</f>
        <v>436361220.75999993</v>
      </c>
      <c r="F32" s="505">
        <f t="shared" si="41"/>
        <v>436361220.75999993</v>
      </c>
      <c r="G32" s="505">
        <f t="shared" si="41"/>
        <v>865451190.72000003</v>
      </c>
    </row>
    <row r="35" spans="1:7" ht="55.35" customHeight="1" x14ac:dyDescent="0.25">
      <c r="A35" s="477" t="s">
        <v>675</v>
      </c>
      <c r="B35" s="478"/>
      <c r="C35" s="478"/>
      <c r="D35" s="478"/>
      <c r="E35" s="478"/>
      <c r="F35" s="478"/>
      <c r="G35" s="479"/>
    </row>
    <row r="36" spans="1:7" x14ac:dyDescent="0.25">
      <c r="A36" s="313"/>
      <c r="B36" s="314"/>
      <c r="C36" s="315"/>
      <c r="D36" s="316" t="s">
        <v>422</v>
      </c>
      <c r="E36" s="315"/>
      <c r="F36" s="317"/>
      <c r="G36" s="475" t="s">
        <v>423</v>
      </c>
    </row>
    <row r="37" spans="1:7" ht="22.5" x14ac:dyDescent="0.25">
      <c r="A37" s="318" t="s">
        <v>100</v>
      </c>
      <c r="B37" s="319" t="s">
        <v>335</v>
      </c>
      <c r="C37" s="319" t="s">
        <v>424</v>
      </c>
      <c r="D37" s="319" t="s">
        <v>397</v>
      </c>
      <c r="E37" s="319" t="s">
        <v>328</v>
      </c>
      <c r="F37" s="319" t="s">
        <v>341</v>
      </c>
      <c r="G37" s="476"/>
    </row>
    <row r="38" spans="1:7" x14ac:dyDescent="0.25">
      <c r="A38" s="326"/>
      <c r="B38" s="327"/>
      <c r="C38" s="327"/>
      <c r="D38" s="327"/>
      <c r="E38" s="327"/>
      <c r="F38" s="327"/>
      <c r="G38" s="327"/>
    </row>
    <row r="39" spans="1:7" x14ac:dyDescent="0.25">
      <c r="A39" s="328" t="s">
        <v>426</v>
      </c>
      <c r="B39" s="504">
        <v>0</v>
      </c>
      <c r="C39" s="504">
        <v>0</v>
      </c>
      <c r="D39" s="504">
        <f>B39+C39</f>
        <v>0</v>
      </c>
      <c r="E39" s="504">
        <v>0</v>
      </c>
      <c r="F39" s="504">
        <v>0</v>
      </c>
      <c r="G39" s="504">
        <f>D39-E39</f>
        <v>0</v>
      </c>
    </row>
    <row r="40" spans="1:7" x14ac:dyDescent="0.25">
      <c r="A40" s="328" t="s">
        <v>427</v>
      </c>
      <c r="B40" s="504">
        <v>0</v>
      </c>
      <c r="C40" s="504">
        <v>0</v>
      </c>
      <c r="D40" s="504">
        <f t="shared" ref="D40:D42" si="42">B40+C40</f>
        <v>0</v>
      </c>
      <c r="E40" s="504">
        <v>0</v>
      </c>
      <c r="F40" s="504">
        <v>0</v>
      </c>
      <c r="G40" s="504">
        <f t="shared" ref="G40:G42" si="43">D40-E40</f>
        <v>0</v>
      </c>
    </row>
    <row r="41" spans="1:7" x14ac:dyDescent="0.25">
      <c r="A41" s="328" t="s">
        <v>428</v>
      </c>
      <c r="B41" s="504">
        <v>0</v>
      </c>
      <c r="C41" s="504">
        <v>0</v>
      </c>
      <c r="D41" s="504">
        <f t="shared" si="42"/>
        <v>0</v>
      </c>
      <c r="E41" s="504">
        <v>0</v>
      </c>
      <c r="F41" s="504">
        <v>0</v>
      </c>
      <c r="G41" s="504">
        <f t="shared" si="43"/>
        <v>0</v>
      </c>
    </row>
    <row r="42" spans="1:7" x14ac:dyDescent="0.25">
      <c r="A42" s="328" t="s">
        <v>429</v>
      </c>
      <c r="B42" s="504">
        <v>0</v>
      </c>
      <c r="C42" s="504">
        <v>0</v>
      </c>
      <c r="D42" s="504">
        <f t="shared" si="42"/>
        <v>0</v>
      </c>
      <c r="E42" s="504">
        <v>0</v>
      </c>
      <c r="F42" s="504">
        <v>0</v>
      </c>
      <c r="G42" s="504">
        <f t="shared" si="43"/>
        <v>0</v>
      </c>
    </row>
    <row r="43" spans="1:7" x14ac:dyDescent="0.25">
      <c r="A43" s="328"/>
      <c r="B43" s="504"/>
      <c r="C43" s="504"/>
      <c r="D43" s="504"/>
      <c r="E43" s="504"/>
      <c r="F43" s="504"/>
      <c r="G43" s="504"/>
    </row>
    <row r="44" spans="1:7" x14ac:dyDescent="0.25">
      <c r="A44" s="324" t="s">
        <v>425</v>
      </c>
      <c r="B44" s="505">
        <f t="shared" ref="B44:G44" si="44">SUM(B39:B42)</f>
        <v>0</v>
      </c>
      <c r="C44" s="505">
        <f t="shared" si="44"/>
        <v>0</v>
      </c>
      <c r="D44" s="505">
        <f t="shared" si="44"/>
        <v>0</v>
      </c>
      <c r="E44" s="505">
        <f t="shared" si="44"/>
        <v>0</v>
      </c>
      <c r="F44" s="505">
        <f t="shared" si="44"/>
        <v>0</v>
      </c>
      <c r="G44" s="505">
        <f t="shared" si="44"/>
        <v>0</v>
      </c>
    </row>
    <row r="47" spans="1:7" ht="59.45" customHeight="1" x14ac:dyDescent="0.25">
      <c r="A47" s="480" t="s">
        <v>675</v>
      </c>
      <c r="B47" s="481"/>
      <c r="C47" s="481"/>
      <c r="D47" s="481"/>
      <c r="E47" s="481"/>
      <c r="F47" s="481"/>
      <c r="G47" s="482"/>
    </row>
    <row r="48" spans="1:7" x14ac:dyDescent="0.25">
      <c r="A48" s="313"/>
      <c r="B48" s="314"/>
      <c r="C48" s="315"/>
      <c r="D48" s="316" t="s">
        <v>422</v>
      </c>
      <c r="E48" s="315"/>
      <c r="F48" s="317"/>
      <c r="G48" s="475" t="s">
        <v>423</v>
      </c>
    </row>
    <row r="49" spans="1:7" ht="22.5" x14ac:dyDescent="0.25">
      <c r="A49" s="318" t="s">
        <v>100</v>
      </c>
      <c r="B49" s="319" t="s">
        <v>335</v>
      </c>
      <c r="C49" s="319" t="s">
        <v>424</v>
      </c>
      <c r="D49" s="319" t="s">
        <v>397</v>
      </c>
      <c r="E49" s="319" t="s">
        <v>328</v>
      </c>
      <c r="F49" s="319" t="s">
        <v>341</v>
      </c>
      <c r="G49" s="476"/>
    </row>
    <row r="50" spans="1:7" x14ac:dyDescent="0.25">
      <c r="A50" s="326"/>
      <c r="B50" s="327"/>
      <c r="C50" s="327"/>
      <c r="D50" s="327"/>
      <c r="E50" s="327"/>
      <c r="F50" s="327"/>
      <c r="G50" s="327"/>
    </row>
    <row r="51" spans="1:7" ht="30" x14ac:dyDescent="0.25">
      <c r="A51" s="329" t="s">
        <v>430</v>
      </c>
      <c r="B51" s="504">
        <v>0</v>
      </c>
      <c r="C51" s="504">
        <v>0</v>
      </c>
      <c r="D51" s="504">
        <f t="shared" ref="D51:D63" si="45">B51+C51</f>
        <v>0</v>
      </c>
      <c r="E51" s="504">
        <v>0</v>
      </c>
      <c r="F51" s="504">
        <v>0</v>
      </c>
      <c r="G51" s="504">
        <f t="shared" ref="G51:G63" si="46">D51-E51</f>
        <v>0</v>
      </c>
    </row>
    <row r="52" spans="1:7" x14ac:dyDescent="0.25">
      <c r="A52" s="329"/>
      <c r="B52" s="504"/>
      <c r="C52" s="504"/>
      <c r="D52" s="504"/>
      <c r="E52" s="504"/>
      <c r="F52" s="504"/>
      <c r="G52" s="504"/>
    </row>
    <row r="53" spans="1:7" x14ac:dyDescent="0.25">
      <c r="A53" s="329" t="s">
        <v>431</v>
      </c>
      <c r="B53" s="504">
        <v>0</v>
      </c>
      <c r="C53" s="504">
        <v>0</v>
      </c>
      <c r="D53" s="504">
        <f t="shared" si="45"/>
        <v>0</v>
      </c>
      <c r="E53" s="504">
        <v>0</v>
      </c>
      <c r="F53" s="504">
        <v>0</v>
      </c>
      <c r="G53" s="504">
        <f t="shared" si="46"/>
        <v>0</v>
      </c>
    </row>
    <row r="54" spans="1:7" x14ac:dyDescent="0.25">
      <c r="A54" s="329"/>
      <c r="B54" s="504"/>
      <c r="C54" s="504"/>
      <c r="D54" s="504"/>
      <c r="E54" s="504"/>
      <c r="F54" s="504"/>
      <c r="G54" s="504"/>
    </row>
    <row r="55" spans="1:7" ht="30" x14ac:dyDescent="0.25">
      <c r="A55" s="329" t="s">
        <v>432</v>
      </c>
      <c r="B55" s="504">
        <v>0</v>
      </c>
      <c r="C55" s="504">
        <v>0</v>
      </c>
      <c r="D55" s="504">
        <f t="shared" si="45"/>
        <v>0</v>
      </c>
      <c r="E55" s="504">
        <v>0</v>
      </c>
      <c r="F55" s="504">
        <v>0</v>
      </c>
      <c r="G55" s="504">
        <f t="shared" si="46"/>
        <v>0</v>
      </c>
    </row>
    <row r="56" spans="1:7" x14ac:dyDescent="0.25">
      <c r="A56" s="329"/>
      <c r="B56" s="504"/>
      <c r="C56" s="504"/>
      <c r="D56" s="504"/>
      <c r="E56" s="504"/>
      <c r="F56" s="504"/>
      <c r="G56" s="504"/>
    </row>
    <row r="57" spans="1:7" ht="30" x14ac:dyDescent="0.25">
      <c r="A57" s="329" t="s">
        <v>433</v>
      </c>
      <c r="B57" s="504">
        <v>0</v>
      </c>
      <c r="C57" s="504">
        <v>0</v>
      </c>
      <c r="D57" s="504">
        <f t="shared" si="45"/>
        <v>0</v>
      </c>
      <c r="E57" s="504">
        <v>0</v>
      </c>
      <c r="F57" s="504">
        <v>0</v>
      </c>
      <c r="G57" s="504">
        <f t="shared" si="46"/>
        <v>0</v>
      </c>
    </row>
    <row r="58" spans="1:7" x14ac:dyDescent="0.25">
      <c r="A58" s="329"/>
      <c r="B58" s="504"/>
      <c r="C58" s="504"/>
      <c r="D58" s="504"/>
      <c r="E58" s="504"/>
      <c r="F58" s="504"/>
      <c r="G58" s="504"/>
    </row>
    <row r="59" spans="1:7" ht="30" x14ac:dyDescent="0.25">
      <c r="A59" s="329" t="s">
        <v>434</v>
      </c>
      <c r="B59" s="504">
        <v>0</v>
      </c>
      <c r="C59" s="504">
        <v>0</v>
      </c>
      <c r="D59" s="504">
        <f t="shared" si="45"/>
        <v>0</v>
      </c>
      <c r="E59" s="504">
        <v>0</v>
      </c>
      <c r="F59" s="504">
        <v>0</v>
      </c>
      <c r="G59" s="504">
        <f t="shared" si="46"/>
        <v>0</v>
      </c>
    </row>
    <row r="60" spans="1:7" x14ac:dyDescent="0.25">
      <c r="A60" s="329"/>
      <c r="B60" s="504"/>
      <c r="C60" s="504"/>
      <c r="D60" s="504"/>
      <c r="E60" s="504"/>
      <c r="F60" s="504"/>
      <c r="G60" s="504"/>
    </row>
    <row r="61" spans="1:7" ht="30" x14ac:dyDescent="0.25">
      <c r="A61" s="329" t="s">
        <v>435</v>
      </c>
      <c r="B61" s="504">
        <v>0</v>
      </c>
      <c r="C61" s="504">
        <v>0</v>
      </c>
      <c r="D61" s="504">
        <f t="shared" ref="D61" si="47">B61+C61</f>
        <v>0</v>
      </c>
      <c r="E61" s="504">
        <v>0</v>
      </c>
      <c r="F61" s="504">
        <v>0</v>
      </c>
      <c r="G61" s="504">
        <f t="shared" ref="G61" si="48">D61-E61</f>
        <v>0</v>
      </c>
    </row>
    <row r="62" spans="1:7" x14ac:dyDescent="0.25">
      <c r="A62" s="329"/>
      <c r="B62" s="504"/>
      <c r="C62" s="504"/>
      <c r="D62" s="504"/>
      <c r="E62" s="504"/>
      <c r="F62" s="504"/>
      <c r="G62" s="504"/>
    </row>
    <row r="63" spans="1:7" ht="30" x14ac:dyDescent="0.25">
      <c r="A63" s="329" t="s">
        <v>436</v>
      </c>
      <c r="B63" s="504">
        <v>0</v>
      </c>
      <c r="C63" s="504">
        <v>0</v>
      </c>
      <c r="D63" s="504">
        <f t="shared" si="45"/>
        <v>0</v>
      </c>
      <c r="E63" s="504">
        <v>0</v>
      </c>
      <c r="F63" s="504">
        <v>0</v>
      </c>
      <c r="G63" s="504">
        <f t="shared" si="46"/>
        <v>0</v>
      </c>
    </row>
    <row r="64" spans="1:7" x14ac:dyDescent="0.25">
      <c r="A64" s="329"/>
      <c r="B64" s="504"/>
      <c r="C64" s="504"/>
      <c r="D64" s="504"/>
      <c r="E64" s="504"/>
      <c r="F64" s="504"/>
      <c r="G64" s="504"/>
    </row>
    <row r="65" spans="1:7" x14ac:dyDescent="0.25">
      <c r="A65" s="329" t="s">
        <v>437</v>
      </c>
      <c r="B65" s="504">
        <v>0</v>
      </c>
      <c r="C65" s="504">
        <v>0</v>
      </c>
      <c r="D65" s="504">
        <f t="shared" ref="D65" si="49">B65+C65</f>
        <v>0</v>
      </c>
      <c r="E65" s="504">
        <v>0</v>
      </c>
      <c r="F65" s="504">
        <v>0</v>
      </c>
      <c r="G65" s="504">
        <f t="shared" ref="G65" si="50">D65-E65</f>
        <v>0</v>
      </c>
    </row>
    <row r="66" spans="1:7" x14ac:dyDescent="0.25">
      <c r="A66" s="329"/>
      <c r="B66" s="504"/>
      <c r="C66" s="504"/>
      <c r="D66" s="504"/>
      <c r="E66" s="504"/>
      <c r="F66" s="504"/>
      <c r="G66" s="504"/>
    </row>
    <row r="67" spans="1:7" x14ac:dyDescent="0.25">
      <c r="A67" s="324" t="s">
        <v>425</v>
      </c>
      <c r="B67" s="505">
        <f t="shared" ref="B67:G67" si="51">SUM(B51:B65)</f>
        <v>0</v>
      </c>
      <c r="C67" s="505">
        <f t="shared" si="51"/>
        <v>0</v>
      </c>
      <c r="D67" s="505">
        <f t="shared" si="51"/>
        <v>0</v>
      </c>
      <c r="E67" s="505">
        <f t="shared" si="51"/>
        <v>0</v>
      </c>
      <c r="F67" s="505">
        <f t="shared" si="51"/>
        <v>0</v>
      </c>
      <c r="G67" s="505">
        <f t="shared" si="51"/>
        <v>0</v>
      </c>
    </row>
    <row r="69" spans="1:7" x14ac:dyDescent="0.25">
      <c r="A69" s="312" t="s">
        <v>438</v>
      </c>
    </row>
  </sheetData>
  <sheetProtection formatCells="0" formatColumns="0" formatRows="0" insertRows="0" deleteRows="0" autoFilter="0"/>
  <mergeCells count="6">
    <mergeCell ref="G48:G49"/>
    <mergeCell ref="A1:G1"/>
    <mergeCell ref="G2:G3"/>
    <mergeCell ref="A35:G35"/>
    <mergeCell ref="G36:G37"/>
    <mergeCell ref="A47:G47"/>
  </mergeCells>
  <printOptions horizontalCentered="1"/>
  <pageMargins left="0.31496062992125984" right="0.31496062992125984" top="0.74803149606299213" bottom="0.74803149606299213" header="0.31496062992125984" footer="0.31496062992125984"/>
  <pageSetup paperSize="141"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90" zoomScaleNormal="90" workbookViewId="0">
      <selection activeCell="L10" sqref="L10"/>
    </sheetView>
  </sheetViews>
  <sheetFormatPr baseColWidth="10" defaultColWidth="9.42578125" defaultRowHeight="15" x14ac:dyDescent="0.25"/>
  <cols>
    <col min="1" max="1" width="37.140625" style="312" customWidth="1"/>
    <col min="2" max="2" width="15.42578125" style="312" bestFit="1" customWidth="1"/>
    <col min="3" max="3" width="14.85546875" style="312" bestFit="1" customWidth="1"/>
    <col min="4" max="4" width="15.7109375" style="312" bestFit="1" customWidth="1"/>
    <col min="5" max="6" width="15.28515625" style="312" bestFit="1" customWidth="1"/>
    <col min="7" max="7" width="14.85546875" style="312" bestFit="1" customWidth="1"/>
    <col min="8" max="16384" width="9.42578125" style="312"/>
  </cols>
  <sheetData>
    <row r="1" spans="1:7" ht="65.099999999999994" customHeight="1" x14ac:dyDescent="0.25">
      <c r="A1" s="480" t="s">
        <v>648</v>
      </c>
      <c r="B1" s="481"/>
      <c r="C1" s="481"/>
      <c r="D1" s="481"/>
      <c r="E1" s="481"/>
      <c r="F1" s="481"/>
      <c r="G1" s="482"/>
    </row>
    <row r="2" spans="1:7" x14ac:dyDescent="0.25">
      <c r="A2" s="313"/>
      <c r="B2" s="314"/>
      <c r="C2" s="315"/>
      <c r="D2" s="316" t="s">
        <v>422</v>
      </c>
      <c r="E2" s="315"/>
      <c r="F2" s="317"/>
      <c r="G2" s="475" t="s">
        <v>423</v>
      </c>
    </row>
    <row r="3" spans="1:7" ht="24.95" customHeight="1" x14ac:dyDescent="0.25">
      <c r="A3" s="318" t="s">
        <v>100</v>
      </c>
      <c r="B3" s="319" t="s">
        <v>335</v>
      </c>
      <c r="C3" s="319" t="s">
        <v>424</v>
      </c>
      <c r="D3" s="319" t="s">
        <v>397</v>
      </c>
      <c r="E3" s="319" t="s">
        <v>328</v>
      </c>
      <c r="F3" s="319" t="s">
        <v>341</v>
      </c>
      <c r="G3" s="476"/>
    </row>
    <row r="4" spans="1:7" x14ac:dyDescent="0.25">
      <c r="A4" s="326"/>
      <c r="B4" s="327"/>
      <c r="C4" s="327"/>
      <c r="D4" s="327"/>
      <c r="E4" s="327"/>
      <c r="F4" s="327"/>
      <c r="G4" s="327"/>
    </row>
    <row r="5" spans="1:7" x14ac:dyDescent="0.25">
      <c r="A5" s="330" t="s">
        <v>439</v>
      </c>
      <c r="B5" s="504">
        <v>918234698.42999995</v>
      </c>
      <c r="C5" s="504">
        <v>49695720.310000002</v>
      </c>
      <c r="D5" s="504">
        <f>B5+C5</f>
        <v>967930418.74000001</v>
      </c>
      <c r="E5" s="504">
        <v>347154816.12</v>
      </c>
      <c r="F5" s="504">
        <v>347154816.12</v>
      </c>
      <c r="G5" s="504">
        <f>D5-E5</f>
        <v>620775602.62</v>
      </c>
    </row>
    <row r="6" spans="1:7" x14ac:dyDescent="0.25">
      <c r="A6" s="330"/>
      <c r="B6" s="504"/>
      <c r="C6" s="504"/>
      <c r="D6" s="504"/>
      <c r="E6" s="504"/>
      <c r="F6" s="504"/>
      <c r="G6" s="504"/>
    </row>
    <row r="7" spans="1:7" ht="23.25" customHeight="1" x14ac:dyDescent="0.25">
      <c r="A7" s="330" t="s">
        <v>440</v>
      </c>
      <c r="B7" s="504">
        <v>183484132.97999999</v>
      </c>
      <c r="C7" s="504">
        <v>141947859.75999999</v>
      </c>
      <c r="D7" s="504">
        <f>B7+C7</f>
        <v>325431992.74000001</v>
      </c>
      <c r="E7" s="504">
        <v>84557907.480000004</v>
      </c>
      <c r="F7" s="504">
        <v>84557907.480000004</v>
      </c>
      <c r="G7" s="504">
        <f>D7-E7</f>
        <v>240874085.25999999</v>
      </c>
    </row>
    <row r="8" spans="1:7" x14ac:dyDescent="0.25">
      <c r="A8" s="330"/>
      <c r="B8" s="504"/>
      <c r="C8" s="504"/>
      <c r="D8" s="504"/>
      <c r="E8" s="504"/>
      <c r="F8" s="504"/>
      <c r="G8" s="504"/>
    </row>
    <row r="9" spans="1:7" ht="24.95" customHeight="1" x14ac:dyDescent="0.25">
      <c r="A9" s="330" t="s">
        <v>441</v>
      </c>
      <c r="B9" s="504">
        <v>8450000</v>
      </c>
      <c r="C9" s="504">
        <v>0</v>
      </c>
      <c r="D9" s="504">
        <f>B9+C9</f>
        <v>8450000</v>
      </c>
      <c r="E9" s="504">
        <v>4648497.16</v>
      </c>
      <c r="F9" s="504">
        <v>4648497.16</v>
      </c>
      <c r="G9" s="504">
        <f>D9-E9</f>
        <v>3801502.84</v>
      </c>
    </row>
    <row r="10" spans="1:7" x14ac:dyDescent="0.25">
      <c r="A10" s="330"/>
      <c r="B10" s="504"/>
      <c r="C10" s="504"/>
      <c r="D10" s="504"/>
      <c r="E10" s="504"/>
      <c r="F10" s="504"/>
      <c r="G10" s="504"/>
    </row>
    <row r="11" spans="1:7" ht="9.9499999999999993" customHeight="1" x14ac:dyDescent="0.25">
      <c r="A11" s="330" t="s">
        <v>130</v>
      </c>
      <c r="B11" s="504">
        <v>0</v>
      </c>
      <c r="C11" s="504">
        <v>0</v>
      </c>
      <c r="D11" s="504">
        <f>B11+C11</f>
        <v>0</v>
      </c>
      <c r="E11" s="504">
        <v>0</v>
      </c>
      <c r="F11" s="504">
        <v>0</v>
      </c>
      <c r="G11" s="504">
        <f>D11-E11</f>
        <v>0</v>
      </c>
    </row>
    <row r="12" spans="1:7" x14ac:dyDescent="0.25">
      <c r="A12" s="330"/>
      <c r="B12" s="504"/>
      <c r="C12" s="504"/>
      <c r="D12" s="504"/>
      <c r="E12" s="504"/>
      <c r="F12" s="504"/>
      <c r="G12" s="504"/>
    </row>
    <row r="13" spans="1:7" x14ac:dyDescent="0.25">
      <c r="A13" s="331" t="s">
        <v>136</v>
      </c>
      <c r="B13" s="504">
        <v>0</v>
      </c>
      <c r="C13" s="504">
        <v>0</v>
      </c>
      <c r="D13" s="504">
        <f>B13+C13</f>
        <v>0</v>
      </c>
      <c r="E13" s="504">
        <v>0</v>
      </c>
      <c r="F13" s="504">
        <v>0</v>
      </c>
      <c r="G13" s="504">
        <f>D13-E13</f>
        <v>0</v>
      </c>
    </row>
    <row r="14" spans="1:7" x14ac:dyDescent="0.25">
      <c r="A14" s="332"/>
      <c r="B14" s="506"/>
      <c r="C14" s="506"/>
      <c r="D14" s="506"/>
      <c r="E14" s="506"/>
      <c r="F14" s="506"/>
      <c r="G14" s="506"/>
    </row>
    <row r="15" spans="1:7" x14ac:dyDescent="0.25">
      <c r="A15" s="333" t="s">
        <v>425</v>
      </c>
      <c r="B15" s="507">
        <f t="shared" ref="B15:G15" si="0">SUM(B5+B7+B9+B11+B13)</f>
        <v>1110168831.4099998</v>
      </c>
      <c r="C15" s="507">
        <f t="shared" si="0"/>
        <v>191643580.06999999</v>
      </c>
      <c r="D15" s="507">
        <f t="shared" si="0"/>
        <v>1301812411.48</v>
      </c>
      <c r="E15" s="507">
        <f t="shared" si="0"/>
        <v>436361220.76000005</v>
      </c>
      <c r="F15" s="507">
        <f t="shared" si="0"/>
        <v>436361220.76000005</v>
      </c>
      <c r="G15" s="507">
        <f t="shared" si="0"/>
        <v>865451190.72000003</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zoomScale="80" zoomScaleNormal="80" workbookViewId="0">
      <selection activeCell="A79" sqref="A79:XFD267"/>
    </sheetView>
  </sheetViews>
  <sheetFormatPr baseColWidth="10" defaultColWidth="9.42578125" defaultRowHeight="15" x14ac:dyDescent="0.25"/>
  <cols>
    <col min="1" max="1" width="48.85546875" style="312" customWidth="1"/>
    <col min="2" max="2" width="14.140625" style="312" customWidth="1"/>
    <col min="3" max="3" width="15.42578125" style="312" customWidth="1"/>
    <col min="4" max="4" width="14.85546875" style="312" bestFit="1" customWidth="1"/>
    <col min="5" max="6" width="14.140625" style="312" customWidth="1"/>
    <col min="7" max="7" width="15" style="312" bestFit="1" customWidth="1"/>
    <col min="8" max="16384" width="9.42578125" style="312"/>
  </cols>
  <sheetData>
    <row r="1" spans="1:8" ht="60.6" customHeight="1" x14ac:dyDescent="0.25">
      <c r="A1" s="481" t="s">
        <v>647</v>
      </c>
      <c r="B1" s="481"/>
      <c r="C1" s="481"/>
      <c r="D1" s="481"/>
      <c r="E1" s="481"/>
      <c r="F1" s="481"/>
      <c r="G1" s="482"/>
    </row>
    <row r="2" spans="1:8" x14ac:dyDescent="0.25">
      <c r="A2" s="313"/>
      <c r="B2" s="314"/>
      <c r="C2" s="315"/>
      <c r="D2" s="316" t="s">
        <v>422</v>
      </c>
      <c r="E2" s="315"/>
      <c r="F2" s="317"/>
      <c r="G2" s="475" t="s">
        <v>423</v>
      </c>
    </row>
    <row r="3" spans="1:8" ht="24.95" customHeight="1" x14ac:dyDescent="0.25">
      <c r="A3" s="318" t="s">
        <v>100</v>
      </c>
      <c r="B3" s="319" t="s">
        <v>335</v>
      </c>
      <c r="C3" s="319" t="s">
        <v>424</v>
      </c>
      <c r="D3" s="319" t="s">
        <v>397</v>
      </c>
      <c r="E3" s="319" t="s">
        <v>328</v>
      </c>
      <c r="F3" s="319" t="s">
        <v>341</v>
      </c>
      <c r="G3" s="476"/>
    </row>
    <row r="4" spans="1:8" x14ac:dyDescent="0.25">
      <c r="A4" s="334" t="s">
        <v>122</v>
      </c>
      <c r="B4" s="508">
        <f>SUM(B5:B11)</f>
        <v>506683386.30999994</v>
      </c>
      <c r="C4" s="508">
        <f>SUM(C5:C11)</f>
        <v>0</v>
      </c>
      <c r="D4" s="508">
        <f>B4+C4</f>
        <v>506683386.30999994</v>
      </c>
      <c r="E4" s="508">
        <f>SUM(E5:E11)</f>
        <v>183811309.66</v>
      </c>
      <c r="F4" s="508">
        <f>SUM(F5:F11)</f>
        <v>183811309.66</v>
      </c>
      <c r="G4" s="508">
        <f>D4-E4</f>
        <v>322872076.64999998</v>
      </c>
    </row>
    <row r="5" spans="1:8" x14ac:dyDescent="0.25">
      <c r="A5" s="335" t="s">
        <v>442</v>
      </c>
      <c r="B5" s="504">
        <v>292112888.13999999</v>
      </c>
      <c r="C5" s="504">
        <v>0</v>
      </c>
      <c r="D5" s="504">
        <f t="shared" ref="D5:D68" si="0">B5+C5</f>
        <v>292112888.13999999</v>
      </c>
      <c r="E5" s="504">
        <v>113311500.06</v>
      </c>
      <c r="F5" s="504">
        <v>113311500.06</v>
      </c>
      <c r="G5" s="504">
        <f t="shared" ref="G5:G68" si="1">D5-E5</f>
        <v>178801388.07999998</v>
      </c>
      <c r="H5" s="336">
        <v>1100</v>
      </c>
    </row>
    <row r="6" spans="1:8" x14ac:dyDescent="0.25">
      <c r="A6" s="335" t="s">
        <v>443</v>
      </c>
      <c r="B6" s="504">
        <v>2035624.21</v>
      </c>
      <c r="C6" s="504">
        <v>0</v>
      </c>
      <c r="D6" s="504">
        <f t="shared" si="0"/>
        <v>2035624.21</v>
      </c>
      <c r="E6" s="504">
        <v>1992096.11</v>
      </c>
      <c r="F6" s="504">
        <v>1992096.11</v>
      </c>
      <c r="G6" s="504">
        <f t="shared" si="1"/>
        <v>43528.09999999986</v>
      </c>
      <c r="H6" s="336">
        <v>1200</v>
      </c>
    </row>
    <row r="7" spans="1:8" x14ac:dyDescent="0.25">
      <c r="A7" s="335" t="s">
        <v>444</v>
      </c>
      <c r="B7" s="504">
        <v>59517678.490000002</v>
      </c>
      <c r="C7" s="504">
        <v>0</v>
      </c>
      <c r="D7" s="504">
        <f t="shared" si="0"/>
        <v>59517678.490000002</v>
      </c>
      <c r="E7" s="504">
        <v>14181496.310000001</v>
      </c>
      <c r="F7" s="504">
        <v>14181496.310000001</v>
      </c>
      <c r="G7" s="504">
        <f t="shared" si="1"/>
        <v>45336182.18</v>
      </c>
      <c r="H7" s="336">
        <v>1300</v>
      </c>
    </row>
    <row r="8" spans="1:8" x14ac:dyDescent="0.25">
      <c r="A8" s="335" t="s">
        <v>445</v>
      </c>
      <c r="B8" s="504">
        <v>110278901.97</v>
      </c>
      <c r="C8" s="504">
        <v>0</v>
      </c>
      <c r="D8" s="504">
        <f t="shared" si="0"/>
        <v>110278901.97</v>
      </c>
      <c r="E8" s="504">
        <v>37591411.780000001</v>
      </c>
      <c r="F8" s="504">
        <v>37591411.780000001</v>
      </c>
      <c r="G8" s="504">
        <f t="shared" si="1"/>
        <v>72687490.189999998</v>
      </c>
      <c r="H8" s="336">
        <v>1400</v>
      </c>
    </row>
    <row r="9" spans="1:8" x14ac:dyDescent="0.25">
      <c r="A9" s="335" t="s">
        <v>446</v>
      </c>
      <c r="B9" s="504">
        <v>41925101.600000001</v>
      </c>
      <c r="C9" s="504">
        <v>0</v>
      </c>
      <c r="D9" s="504">
        <f t="shared" si="0"/>
        <v>41925101.600000001</v>
      </c>
      <c r="E9" s="504">
        <v>16734805.4</v>
      </c>
      <c r="F9" s="504">
        <v>16734805.4</v>
      </c>
      <c r="G9" s="504">
        <f t="shared" si="1"/>
        <v>25190296.200000003</v>
      </c>
      <c r="H9" s="336">
        <v>1500</v>
      </c>
    </row>
    <row r="10" spans="1:8" x14ac:dyDescent="0.25">
      <c r="A10" s="335" t="s">
        <v>447</v>
      </c>
      <c r="B10" s="504">
        <v>813191.9</v>
      </c>
      <c r="C10" s="504">
        <v>0</v>
      </c>
      <c r="D10" s="504">
        <f t="shared" si="0"/>
        <v>813191.9</v>
      </c>
      <c r="E10" s="504">
        <v>0</v>
      </c>
      <c r="F10" s="504">
        <v>0</v>
      </c>
      <c r="G10" s="504">
        <f t="shared" si="1"/>
        <v>813191.9</v>
      </c>
      <c r="H10" s="336">
        <v>1600</v>
      </c>
    </row>
    <row r="11" spans="1:8" x14ac:dyDescent="0.25">
      <c r="A11" s="335" t="s">
        <v>448</v>
      </c>
      <c r="B11" s="504">
        <v>0</v>
      </c>
      <c r="C11" s="504">
        <v>0</v>
      </c>
      <c r="D11" s="504">
        <f t="shared" si="0"/>
        <v>0</v>
      </c>
      <c r="E11" s="504">
        <v>0</v>
      </c>
      <c r="F11" s="504">
        <v>0</v>
      </c>
      <c r="G11" s="504">
        <f t="shared" si="1"/>
        <v>0</v>
      </c>
      <c r="H11" s="336">
        <v>1700</v>
      </c>
    </row>
    <row r="12" spans="1:8" x14ac:dyDescent="0.25">
      <c r="A12" s="334" t="s">
        <v>123</v>
      </c>
      <c r="B12" s="509">
        <f>SUM(B13:B21)</f>
        <v>105596423.09</v>
      </c>
      <c r="C12" s="509">
        <f>SUM(C13:C21)</f>
        <v>5716144.1900000004</v>
      </c>
      <c r="D12" s="509">
        <f t="shared" si="0"/>
        <v>111312567.28</v>
      </c>
      <c r="E12" s="509">
        <f>SUM(E13:E21)</f>
        <v>36661995.07</v>
      </c>
      <c r="F12" s="509">
        <f>SUM(F13:F21)</f>
        <v>36661995.07</v>
      </c>
      <c r="G12" s="509">
        <f t="shared" si="1"/>
        <v>74650572.210000008</v>
      </c>
      <c r="H12" s="338">
        <v>0</v>
      </c>
    </row>
    <row r="13" spans="1:8" x14ac:dyDescent="0.25">
      <c r="A13" s="335" t="s">
        <v>449</v>
      </c>
      <c r="B13" s="504">
        <v>9504049.8399999999</v>
      </c>
      <c r="C13" s="504">
        <v>-959816.96</v>
      </c>
      <c r="D13" s="504">
        <f t="shared" si="0"/>
        <v>8544232.879999999</v>
      </c>
      <c r="E13" s="504">
        <v>572953.5</v>
      </c>
      <c r="F13" s="504">
        <v>572953.5</v>
      </c>
      <c r="G13" s="504">
        <f t="shared" si="1"/>
        <v>7971279.379999999</v>
      </c>
      <c r="H13" s="336">
        <v>2100</v>
      </c>
    </row>
    <row r="14" spans="1:8" x14ac:dyDescent="0.25">
      <c r="A14" s="335" t="s">
        <v>450</v>
      </c>
      <c r="B14" s="504">
        <v>5313703.1399999997</v>
      </c>
      <c r="C14" s="504">
        <v>340901.28</v>
      </c>
      <c r="D14" s="504">
        <f t="shared" si="0"/>
        <v>5654604.4199999999</v>
      </c>
      <c r="E14" s="504">
        <v>2687250.55</v>
      </c>
      <c r="F14" s="504">
        <v>2687250.55</v>
      </c>
      <c r="G14" s="504">
        <f t="shared" si="1"/>
        <v>2967353.87</v>
      </c>
      <c r="H14" s="336">
        <v>2200</v>
      </c>
    </row>
    <row r="15" spans="1:8" x14ac:dyDescent="0.25">
      <c r="A15" s="335" t="s">
        <v>451</v>
      </c>
      <c r="B15" s="504">
        <v>588560</v>
      </c>
      <c r="C15" s="504">
        <v>0</v>
      </c>
      <c r="D15" s="504">
        <f t="shared" si="0"/>
        <v>588560</v>
      </c>
      <c r="E15" s="504">
        <v>12500</v>
      </c>
      <c r="F15" s="504">
        <v>12500</v>
      </c>
      <c r="G15" s="504">
        <f t="shared" si="1"/>
        <v>576060</v>
      </c>
      <c r="H15" s="336">
        <v>2300</v>
      </c>
    </row>
    <row r="16" spans="1:8" x14ac:dyDescent="0.25">
      <c r="A16" s="335" t="s">
        <v>452</v>
      </c>
      <c r="B16" s="504">
        <v>32103718.949999999</v>
      </c>
      <c r="C16" s="504">
        <v>3601796</v>
      </c>
      <c r="D16" s="504">
        <f t="shared" si="0"/>
        <v>35705514.950000003</v>
      </c>
      <c r="E16" s="504">
        <v>6150507.1900000004</v>
      </c>
      <c r="F16" s="504">
        <v>6150507.1900000004</v>
      </c>
      <c r="G16" s="504">
        <f t="shared" si="1"/>
        <v>29555007.760000002</v>
      </c>
      <c r="H16" s="336">
        <v>2400</v>
      </c>
    </row>
    <row r="17" spans="1:8" x14ac:dyDescent="0.25">
      <c r="A17" s="335" t="s">
        <v>453</v>
      </c>
      <c r="B17" s="504">
        <v>1990042.66</v>
      </c>
      <c r="C17" s="504">
        <v>0</v>
      </c>
      <c r="D17" s="504">
        <f t="shared" si="0"/>
        <v>1990042.66</v>
      </c>
      <c r="E17" s="504">
        <v>1087781.3999999999</v>
      </c>
      <c r="F17" s="504">
        <v>1087781.3999999999</v>
      </c>
      <c r="G17" s="504">
        <f t="shared" si="1"/>
        <v>902261.26</v>
      </c>
      <c r="H17" s="336">
        <v>2500</v>
      </c>
    </row>
    <row r="18" spans="1:8" x14ac:dyDescent="0.25">
      <c r="A18" s="335" t="s">
        <v>454</v>
      </c>
      <c r="B18" s="504">
        <v>26534424.879999999</v>
      </c>
      <c r="C18" s="504">
        <v>59683.87</v>
      </c>
      <c r="D18" s="504">
        <f t="shared" si="0"/>
        <v>26594108.75</v>
      </c>
      <c r="E18" s="504">
        <v>16557571.07</v>
      </c>
      <c r="F18" s="504">
        <v>16557571.07</v>
      </c>
      <c r="G18" s="504">
        <f t="shared" si="1"/>
        <v>10036537.68</v>
      </c>
      <c r="H18" s="336">
        <v>2600</v>
      </c>
    </row>
    <row r="19" spans="1:8" x14ac:dyDescent="0.25">
      <c r="A19" s="335" t="s">
        <v>455</v>
      </c>
      <c r="B19" s="504">
        <v>16920360.469999999</v>
      </c>
      <c r="C19" s="504">
        <v>946160</v>
      </c>
      <c r="D19" s="504">
        <f t="shared" si="0"/>
        <v>17866520.469999999</v>
      </c>
      <c r="E19" s="504">
        <v>1995276.47</v>
      </c>
      <c r="F19" s="504">
        <v>1995276.47</v>
      </c>
      <c r="G19" s="504">
        <f t="shared" si="1"/>
        <v>15871243.999999998</v>
      </c>
      <c r="H19" s="336">
        <v>2700</v>
      </c>
    </row>
    <row r="20" spans="1:8" x14ac:dyDescent="0.25">
      <c r="A20" s="335" t="s">
        <v>456</v>
      </c>
      <c r="B20" s="504">
        <v>975780</v>
      </c>
      <c r="C20" s="504">
        <v>1532420</v>
      </c>
      <c r="D20" s="504">
        <f t="shared" si="0"/>
        <v>2508200</v>
      </c>
      <c r="E20" s="504">
        <v>1330373.3500000001</v>
      </c>
      <c r="F20" s="504">
        <v>1330373.3500000001</v>
      </c>
      <c r="G20" s="504">
        <f t="shared" si="1"/>
        <v>1177826.6499999999</v>
      </c>
      <c r="H20" s="336">
        <v>2800</v>
      </c>
    </row>
    <row r="21" spans="1:8" x14ac:dyDescent="0.25">
      <c r="A21" s="335" t="s">
        <v>457</v>
      </c>
      <c r="B21" s="504">
        <v>11665783.15</v>
      </c>
      <c r="C21" s="504">
        <v>195000</v>
      </c>
      <c r="D21" s="504">
        <f t="shared" si="0"/>
        <v>11860783.15</v>
      </c>
      <c r="E21" s="504">
        <v>6267781.54</v>
      </c>
      <c r="F21" s="504">
        <v>6267781.54</v>
      </c>
      <c r="G21" s="504">
        <f t="shared" si="1"/>
        <v>5593001.6100000003</v>
      </c>
      <c r="H21" s="336">
        <v>2900</v>
      </c>
    </row>
    <row r="22" spans="1:8" x14ac:dyDescent="0.25">
      <c r="A22" s="334" t="s">
        <v>124</v>
      </c>
      <c r="B22" s="509">
        <f>SUM(B23:B31)</f>
        <v>135815273.30000001</v>
      </c>
      <c r="C22" s="509">
        <f>SUM(C23:C31)</f>
        <v>32498243.090000004</v>
      </c>
      <c r="D22" s="509">
        <f t="shared" si="0"/>
        <v>168313516.39000002</v>
      </c>
      <c r="E22" s="509">
        <f>SUM(E23:E31)</f>
        <v>62188283.010000005</v>
      </c>
      <c r="F22" s="509">
        <f>SUM(F23:F31)</f>
        <v>62188283.010000005</v>
      </c>
      <c r="G22" s="509">
        <f t="shared" si="1"/>
        <v>106125233.38000001</v>
      </c>
      <c r="H22" s="338">
        <v>0</v>
      </c>
    </row>
    <row r="23" spans="1:8" x14ac:dyDescent="0.25">
      <c r="A23" s="335" t="s">
        <v>458</v>
      </c>
      <c r="B23" s="504">
        <v>34290942.780000001</v>
      </c>
      <c r="C23" s="504">
        <v>-9105.2000000000007</v>
      </c>
      <c r="D23" s="504">
        <f t="shared" si="0"/>
        <v>34281837.579999998</v>
      </c>
      <c r="E23" s="504">
        <v>26994321.850000001</v>
      </c>
      <c r="F23" s="504">
        <v>26994321.850000001</v>
      </c>
      <c r="G23" s="504">
        <f t="shared" si="1"/>
        <v>7287515.7299999967</v>
      </c>
      <c r="H23" s="336">
        <v>3100</v>
      </c>
    </row>
    <row r="24" spans="1:8" x14ac:dyDescent="0.25">
      <c r="A24" s="335" t="s">
        <v>459</v>
      </c>
      <c r="B24" s="504">
        <v>7510303.8799999999</v>
      </c>
      <c r="C24" s="504">
        <v>1287136</v>
      </c>
      <c r="D24" s="504">
        <f t="shared" si="0"/>
        <v>8797439.879999999</v>
      </c>
      <c r="E24" s="504">
        <v>3072125.75</v>
      </c>
      <c r="F24" s="504">
        <v>3072125.75</v>
      </c>
      <c r="G24" s="504">
        <f t="shared" si="1"/>
        <v>5725314.129999999</v>
      </c>
      <c r="H24" s="336">
        <v>3200</v>
      </c>
    </row>
    <row r="25" spans="1:8" x14ac:dyDescent="0.25">
      <c r="A25" s="335" t="s">
        <v>460</v>
      </c>
      <c r="B25" s="504">
        <v>26105637.98</v>
      </c>
      <c r="C25" s="504">
        <v>27638039.789999999</v>
      </c>
      <c r="D25" s="504">
        <f t="shared" si="0"/>
        <v>53743677.769999996</v>
      </c>
      <c r="E25" s="504">
        <v>6712910.4500000002</v>
      </c>
      <c r="F25" s="504">
        <v>6712910.4500000002</v>
      </c>
      <c r="G25" s="504">
        <f t="shared" si="1"/>
        <v>47030767.319999993</v>
      </c>
      <c r="H25" s="336">
        <v>3300</v>
      </c>
    </row>
    <row r="26" spans="1:8" x14ac:dyDescent="0.25">
      <c r="A26" s="335" t="s">
        <v>461</v>
      </c>
      <c r="B26" s="504">
        <v>7900000</v>
      </c>
      <c r="C26" s="504">
        <v>-510616.74</v>
      </c>
      <c r="D26" s="504">
        <f t="shared" si="0"/>
        <v>7389383.2599999998</v>
      </c>
      <c r="E26" s="504">
        <v>5741782.3200000003</v>
      </c>
      <c r="F26" s="504">
        <v>5741782.3200000003</v>
      </c>
      <c r="G26" s="504">
        <f t="shared" si="1"/>
        <v>1647600.9399999995</v>
      </c>
      <c r="H26" s="336">
        <v>3400</v>
      </c>
    </row>
    <row r="27" spans="1:8" x14ac:dyDescent="0.25">
      <c r="A27" s="335" t="s">
        <v>462</v>
      </c>
      <c r="B27" s="504">
        <v>18964783.809999999</v>
      </c>
      <c r="C27" s="504">
        <v>3801104.24</v>
      </c>
      <c r="D27" s="504">
        <f t="shared" si="0"/>
        <v>22765888.049999997</v>
      </c>
      <c r="E27" s="504">
        <v>8997274.9399999995</v>
      </c>
      <c r="F27" s="504">
        <v>8997274.9399999995</v>
      </c>
      <c r="G27" s="504">
        <f t="shared" si="1"/>
        <v>13768613.109999998</v>
      </c>
      <c r="H27" s="336">
        <v>3500</v>
      </c>
    </row>
    <row r="28" spans="1:8" x14ac:dyDescent="0.25">
      <c r="A28" s="335" t="s">
        <v>463</v>
      </c>
      <c r="B28" s="504">
        <v>9165708.8000000007</v>
      </c>
      <c r="C28" s="504">
        <v>87390</v>
      </c>
      <c r="D28" s="504">
        <f t="shared" si="0"/>
        <v>9253098.8000000007</v>
      </c>
      <c r="E28" s="504">
        <v>1621184.64</v>
      </c>
      <c r="F28" s="504">
        <v>1621184.64</v>
      </c>
      <c r="G28" s="504">
        <f t="shared" si="1"/>
        <v>7631914.1600000011</v>
      </c>
      <c r="H28" s="336">
        <v>3600</v>
      </c>
    </row>
    <row r="29" spans="1:8" x14ac:dyDescent="0.25">
      <c r="A29" s="335" t="s">
        <v>464</v>
      </c>
      <c r="B29" s="504">
        <v>1148335.01</v>
      </c>
      <c r="C29" s="504">
        <v>0</v>
      </c>
      <c r="D29" s="504">
        <f t="shared" si="0"/>
        <v>1148335.01</v>
      </c>
      <c r="E29" s="504">
        <v>186376.81</v>
      </c>
      <c r="F29" s="504">
        <v>186376.81</v>
      </c>
      <c r="G29" s="504">
        <f t="shared" si="1"/>
        <v>961958.2</v>
      </c>
      <c r="H29" s="336">
        <v>3700</v>
      </c>
    </row>
    <row r="30" spans="1:8" x14ac:dyDescent="0.25">
      <c r="A30" s="335" t="s">
        <v>465</v>
      </c>
      <c r="B30" s="504">
        <v>10602352</v>
      </c>
      <c r="C30" s="504">
        <v>128296</v>
      </c>
      <c r="D30" s="504">
        <f t="shared" si="0"/>
        <v>10730648</v>
      </c>
      <c r="E30" s="504">
        <v>4538644.88</v>
      </c>
      <c r="F30" s="504">
        <v>4538644.88</v>
      </c>
      <c r="G30" s="504">
        <f t="shared" si="1"/>
        <v>6192003.1200000001</v>
      </c>
      <c r="H30" s="336">
        <v>3800</v>
      </c>
    </row>
    <row r="31" spans="1:8" x14ac:dyDescent="0.25">
      <c r="A31" s="335" t="s">
        <v>466</v>
      </c>
      <c r="B31" s="504">
        <v>20127209.039999999</v>
      </c>
      <c r="C31" s="504">
        <v>75999</v>
      </c>
      <c r="D31" s="504">
        <f t="shared" si="0"/>
        <v>20203208.039999999</v>
      </c>
      <c r="E31" s="504">
        <v>4323661.37</v>
      </c>
      <c r="F31" s="504">
        <v>4323661.37</v>
      </c>
      <c r="G31" s="504">
        <f t="shared" si="1"/>
        <v>15879546.669999998</v>
      </c>
      <c r="H31" s="336">
        <v>3900</v>
      </c>
    </row>
    <row r="32" spans="1:8" x14ac:dyDescent="0.25">
      <c r="A32" s="334" t="s">
        <v>125</v>
      </c>
      <c r="B32" s="509">
        <f>SUM(B33:B41)</f>
        <v>153489615.72999999</v>
      </c>
      <c r="C32" s="509">
        <f>SUM(C33:C41)</f>
        <v>4101704.93</v>
      </c>
      <c r="D32" s="509">
        <f t="shared" si="0"/>
        <v>157591320.66</v>
      </c>
      <c r="E32" s="509">
        <f>SUM(E33:E41)</f>
        <v>61458714.520000003</v>
      </c>
      <c r="F32" s="509">
        <f>SUM(F33:F41)</f>
        <v>61458714.520000003</v>
      </c>
      <c r="G32" s="509">
        <f t="shared" si="1"/>
        <v>96132606.139999986</v>
      </c>
      <c r="H32" s="338">
        <v>0</v>
      </c>
    </row>
    <row r="33" spans="1:8" x14ac:dyDescent="0.25">
      <c r="A33" s="335" t="s">
        <v>126</v>
      </c>
      <c r="B33" s="504">
        <v>0</v>
      </c>
      <c r="C33" s="504">
        <v>0</v>
      </c>
      <c r="D33" s="504">
        <f t="shared" si="0"/>
        <v>0</v>
      </c>
      <c r="E33" s="504">
        <v>0</v>
      </c>
      <c r="F33" s="504">
        <v>0</v>
      </c>
      <c r="G33" s="504">
        <f t="shared" si="1"/>
        <v>0</v>
      </c>
      <c r="H33" s="336">
        <v>4100</v>
      </c>
    </row>
    <row r="34" spans="1:8" x14ac:dyDescent="0.25">
      <c r="A34" s="335" t="s">
        <v>127</v>
      </c>
      <c r="B34" s="504">
        <v>94486943.739999995</v>
      </c>
      <c r="C34" s="504">
        <v>4075604.93</v>
      </c>
      <c r="D34" s="504">
        <f t="shared" si="0"/>
        <v>98562548.670000002</v>
      </c>
      <c r="E34" s="504">
        <v>47878868.490000002</v>
      </c>
      <c r="F34" s="504">
        <v>47878868.490000002</v>
      </c>
      <c r="G34" s="504">
        <f t="shared" si="1"/>
        <v>50683680.18</v>
      </c>
      <c r="H34" s="336">
        <v>4200</v>
      </c>
    </row>
    <row r="35" spans="1:8" x14ac:dyDescent="0.25">
      <c r="A35" s="335" t="s">
        <v>128</v>
      </c>
      <c r="B35" s="504">
        <v>23850000</v>
      </c>
      <c r="C35" s="504">
        <v>0</v>
      </c>
      <c r="D35" s="504">
        <f t="shared" si="0"/>
        <v>23850000</v>
      </c>
      <c r="E35" s="504">
        <v>3620960</v>
      </c>
      <c r="F35" s="504">
        <v>3620960</v>
      </c>
      <c r="G35" s="504">
        <f t="shared" si="1"/>
        <v>20229040</v>
      </c>
      <c r="H35" s="336">
        <v>4300</v>
      </c>
    </row>
    <row r="36" spans="1:8" x14ac:dyDescent="0.25">
      <c r="A36" s="335" t="s">
        <v>129</v>
      </c>
      <c r="B36" s="504">
        <v>35152671.990000002</v>
      </c>
      <c r="C36" s="504">
        <v>26100</v>
      </c>
      <c r="D36" s="504">
        <f t="shared" si="0"/>
        <v>35178771.990000002</v>
      </c>
      <c r="E36" s="504">
        <v>9958886.0299999993</v>
      </c>
      <c r="F36" s="504">
        <v>9958886.0299999993</v>
      </c>
      <c r="G36" s="504">
        <f t="shared" si="1"/>
        <v>25219885.960000001</v>
      </c>
      <c r="H36" s="336">
        <v>4400</v>
      </c>
    </row>
    <row r="37" spans="1:8" x14ac:dyDescent="0.25">
      <c r="A37" s="335" t="s">
        <v>130</v>
      </c>
      <c r="B37" s="504">
        <v>0</v>
      </c>
      <c r="C37" s="504">
        <v>0</v>
      </c>
      <c r="D37" s="504">
        <f t="shared" si="0"/>
        <v>0</v>
      </c>
      <c r="E37" s="504">
        <v>0</v>
      </c>
      <c r="F37" s="504">
        <v>0</v>
      </c>
      <c r="G37" s="504">
        <f t="shared" si="1"/>
        <v>0</v>
      </c>
      <c r="H37" s="336">
        <v>4500</v>
      </c>
    </row>
    <row r="38" spans="1:8" x14ac:dyDescent="0.25">
      <c r="A38" s="335" t="s">
        <v>467</v>
      </c>
      <c r="B38" s="504">
        <v>0</v>
      </c>
      <c r="C38" s="504">
        <v>0</v>
      </c>
      <c r="D38" s="504">
        <f t="shared" si="0"/>
        <v>0</v>
      </c>
      <c r="E38" s="504">
        <v>0</v>
      </c>
      <c r="F38" s="504">
        <v>0</v>
      </c>
      <c r="G38" s="504">
        <f t="shared" si="1"/>
        <v>0</v>
      </c>
      <c r="H38" s="336">
        <v>4600</v>
      </c>
    </row>
    <row r="39" spans="1:8" x14ac:dyDescent="0.25">
      <c r="A39" s="335" t="s">
        <v>132</v>
      </c>
      <c r="B39" s="504">
        <v>0</v>
      </c>
      <c r="C39" s="504">
        <v>0</v>
      </c>
      <c r="D39" s="504">
        <f t="shared" si="0"/>
        <v>0</v>
      </c>
      <c r="E39" s="504">
        <v>0</v>
      </c>
      <c r="F39" s="504">
        <v>0</v>
      </c>
      <c r="G39" s="504">
        <f t="shared" si="1"/>
        <v>0</v>
      </c>
      <c r="H39" s="336">
        <v>4700</v>
      </c>
    </row>
    <row r="40" spans="1:8" x14ac:dyDescent="0.25">
      <c r="A40" s="335" t="s">
        <v>133</v>
      </c>
      <c r="B40" s="504">
        <v>0</v>
      </c>
      <c r="C40" s="504">
        <v>0</v>
      </c>
      <c r="D40" s="504">
        <f t="shared" si="0"/>
        <v>0</v>
      </c>
      <c r="E40" s="504">
        <v>0</v>
      </c>
      <c r="F40" s="504">
        <v>0</v>
      </c>
      <c r="G40" s="504">
        <f t="shared" si="1"/>
        <v>0</v>
      </c>
      <c r="H40" s="336">
        <v>4800</v>
      </c>
    </row>
    <row r="41" spans="1:8" x14ac:dyDescent="0.25">
      <c r="A41" s="335" t="s">
        <v>134</v>
      </c>
      <c r="B41" s="504">
        <v>0</v>
      </c>
      <c r="C41" s="504">
        <v>0</v>
      </c>
      <c r="D41" s="504">
        <f t="shared" si="0"/>
        <v>0</v>
      </c>
      <c r="E41" s="504">
        <v>0</v>
      </c>
      <c r="F41" s="504">
        <v>0</v>
      </c>
      <c r="G41" s="504">
        <f t="shared" si="1"/>
        <v>0</v>
      </c>
      <c r="H41" s="336">
        <v>4900</v>
      </c>
    </row>
    <row r="42" spans="1:8" x14ac:dyDescent="0.25">
      <c r="A42" s="334" t="s">
        <v>468</v>
      </c>
      <c r="B42" s="509">
        <f>SUM(B43:B51)</f>
        <v>19876026.879999999</v>
      </c>
      <c r="C42" s="509">
        <f>SUM(C43:C51)</f>
        <v>65184289.25999999</v>
      </c>
      <c r="D42" s="509">
        <f t="shared" si="0"/>
        <v>85060316.139999986</v>
      </c>
      <c r="E42" s="509">
        <f>SUM(E43:E51)</f>
        <v>23268439.77</v>
      </c>
      <c r="F42" s="509">
        <f>SUM(F43:F51)</f>
        <v>23268439.77</v>
      </c>
      <c r="G42" s="509">
        <f t="shared" si="1"/>
        <v>61791876.36999999</v>
      </c>
      <c r="H42" s="338">
        <v>0</v>
      </c>
    </row>
    <row r="43" spans="1:8" x14ac:dyDescent="0.25">
      <c r="A43" s="339" t="s">
        <v>469</v>
      </c>
      <c r="B43" s="504">
        <v>4087124</v>
      </c>
      <c r="C43" s="504">
        <v>422166.34</v>
      </c>
      <c r="D43" s="504">
        <f t="shared" si="0"/>
        <v>4509290.34</v>
      </c>
      <c r="E43" s="504">
        <v>1306844.08</v>
      </c>
      <c r="F43" s="504">
        <v>1306844.08</v>
      </c>
      <c r="G43" s="504">
        <f t="shared" si="1"/>
        <v>3202446.26</v>
      </c>
      <c r="H43" s="336">
        <v>5100</v>
      </c>
    </row>
    <row r="44" spans="1:8" x14ac:dyDescent="0.25">
      <c r="A44" s="335" t="s">
        <v>470</v>
      </c>
      <c r="B44" s="504">
        <v>746181.09</v>
      </c>
      <c r="C44" s="504">
        <v>9105000</v>
      </c>
      <c r="D44" s="504">
        <f t="shared" si="0"/>
        <v>9851181.0899999999</v>
      </c>
      <c r="E44" s="504">
        <v>2266202.54</v>
      </c>
      <c r="F44" s="504">
        <v>2266202.54</v>
      </c>
      <c r="G44" s="504">
        <f t="shared" si="1"/>
        <v>7584978.5499999998</v>
      </c>
      <c r="H44" s="336">
        <v>5200</v>
      </c>
    </row>
    <row r="45" spans="1:8" x14ac:dyDescent="0.25">
      <c r="A45" s="335" t="s">
        <v>471</v>
      </c>
      <c r="B45" s="504">
        <v>634497.30000000005</v>
      </c>
      <c r="C45" s="504">
        <v>0</v>
      </c>
      <c r="D45" s="504">
        <f t="shared" si="0"/>
        <v>634497.30000000005</v>
      </c>
      <c r="E45" s="504">
        <v>464000</v>
      </c>
      <c r="F45" s="504">
        <v>464000</v>
      </c>
      <c r="G45" s="504">
        <f t="shared" si="1"/>
        <v>170497.30000000005</v>
      </c>
      <c r="H45" s="336">
        <v>5300</v>
      </c>
    </row>
    <row r="46" spans="1:8" x14ac:dyDescent="0.25">
      <c r="A46" s="335" t="s">
        <v>472</v>
      </c>
      <c r="B46" s="504">
        <v>0</v>
      </c>
      <c r="C46" s="504">
        <v>23608573.399999999</v>
      </c>
      <c r="D46" s="504">
        <f t="shared" si="0"/>
        <v>23608573.399999999</v>
      </c>
      <c r="E46" s="504">
        <v>13452573.390000001</v>
      </c>
      <c r="F46" s="504">
        <v>13452573.390000001</v>
      </c>
      <c r="G46" s="504">
        <f t="shared" si="1"/>
        <v>10156000.009999998</v>
      </c>
      <c r="H46" s="336">
        <v>5400</v>
      </c>
    </row>
    <row r="47" spans="1:8" x14ac:dyDescent="0.25">
      <c r="A47" s="335" t="s">
        <v>473</v>
      </c>
      <c r="B47" s="504">
        <v>1342973.35</v>
      </c>
      <c r="C47" s="504">
        <v>6898000</v>
      </c>
      <c r="D47" s="504">
        <f t="shared" si="0"/>
        <v>8240973.3499999996</v>
      </c>
      <c r="E47" s="504">
        <v>4882821.24</v>
      </c>
      <c r="F47" s="504">
        <v>4882821.24</v>
      </c>
      <c r="G47" s="504">
        <f t="shared" si="1"/>
        <v>3358152.1099999994</v>
      </c>
      <c r="H47" s="336">
        <v>5500</v>
      </c>
    </row>
    <row r="48" spans="1:8" x14ac:dyDescent="0.25">
      <c r="A48" s="335" t="s">
        <v>474</v>
      </c>
      <c r="B48" s="504">
        <v>2208703.44</v>
      </c>
      <c r="C48" s="504">
        <v>20650549.52</v>
      </c>
      <c r="D48" s="504">
        <f t="shared" si="0"/>
        <v>22859252.960000001</v>
      </c>
      <c r="E48" s="504">
        <v>895998.52</v>
      </c>
      <c r="F48" s="504">
        <v>895998.52</v>
      </c>
      <c r="G48" s="504">
        <f t="shared" si="1"/>
        <v>21963254.440000001</v>
      </c>
      <c r="H48" s="336">
        <v>5600</v>
      </c>
    </row>
    <row r="49" spans="1:8" x14ac:dyDescent="0.25">
      <c r="A49" s="335" t="s">
        <v>475</v>
      </c>
      <c r="B49" s="504">
        <v>0</v>
      </c>
      <c r="C49" s="504">
        <v>0</v>
      </c>
      <c r="D49" s="504">
        <f t="shared" si="0"/>
        <v>0</v>
      </c>
      <c r="E49" s="504">
        <v>0</v>
      </c>
      <c r="F49" s="504">
        <v>0</v>
      </c>
      <c r="G49" s="504">
        <f t="shared" si="1"/>
        <v>0</v>
      </c>
      <c r="H49" s="336">
        <v>5700</v>
      </c>
    </row>
    <row r="50" spans="1:8" x14ac:dyDescent="0.25">
      <c r="A50" s="335" t="s">
        <v>476</v>
      </c>
      <c r="B50" s="504">
        <v>10000000</v>
      </c>
      <c r="C50" s="504">
        <v>0</v>
      </c>
      <c r="D50" s="504">
        <f t="shared" si="0"/>
        <v>10000000</v>
      </c>
      <c r="E50" s="504">
        <v>0</v>
      </c>
      <c r="F50" s="504">
        <v>0</v>
      </c>
      <c r="G50" s="504">
        <f t="shared" si="1"/>
        <v>10000000</v>
      </c>
      <c r="H50" s="336">
        <v>5800</v>
      </c>
    </row>
    <row r="51" spans="1:8" x14ac:dyDescent="0.25">
      <c r="A51" s="335" t="s">
        <v>187</v>
      </c>
      <c r="B51" s="504">
        <v>856547.7</v>
      </c>
      <c r="C51" s="504">
        <v>4500000</v>
      </c>
      <c r="D51" s="504">
        <f t="shared" si="0"/>
        <v>5356547.7</v>
      </c>
      <c r="E51" s="504">
        <v>0</v>
      </c>
      <c r="F51" s="504">
        <v>0</v>
      </c>
      <c r="G51" s="504">
        <f t="shared" si="1"/>
        <v>5356547.7</v>
      </c>
      <c r="H51" s="336">
        <v>5900</v>
      </c>
    </row>
    <row r="52" spans="1:8" x14ac:dyDescent="0.25">
      <c r="A52" s="334" t="s">
        <v>152</v>
      </c>
      <c r="B52" s="509">
        <f>SUM(B53:B55)</f>
        <v>162958106.09999999</v>
      </c>
      <c r="C52" s="509">
        <f>SUM(C53:C55)</f>
        <v>76763570.5</v>
      </c>
      <c r="D52" s="509">
        <f t="shared" si="0"/>
        <v>239721676.59999999</v>
      </c>
      <c r="E52" s="509">
        <f>SUM(E53:E55)</f>
        <v>61289467.710000001</v>
      </c>
      <c r="F52" s="509">
        <f>SUM(F53:F55)</f>
        <v>61289467.710000001</v>
      </c>
      <c r="G52" s="509">
        <f t="shared" si="1"/>
        <v>178432208.88999999</v>
      </c>
      <c r="H52" s="338">
        <v>0</v>
      </c>
    </row>
    <row r="53" spans="1:8" x14ac:dyDescent="0.25">
      <c r="A53" s="335" t="s">
        <v>477</v>
      </c>
      <c r="B53" s="504">
        <v>162958106.09999999</v>
      </c>
      <c r="C53" s="504">
        <v>60663570.5</v>
      </c>
      <c r="D53" s="504">
        <f t="shared" si="0"/>
        <v>223621676.59999999</v>
      </c>
      <c r="E53" s="504">
        <v>61289467.710000001</v>
      </c>
      <c r="F53" s="504">
        <v>61289467.710000001</v>
      </c>
      <c r="G53" s="504">
        <f t="shared" si="1"/>
        <v>162332208.88999999</v>
      </c>
      <c r="H53" s="336">
        <v>6100</v>
      </c>
    </row>
    <row r="54" spans="1:8" x14ac:dyDescent="0.25">
      <c r="A54" s="335" t="s">
        <v>478</v>
      </c>
      <c r="B54" s="504">
        <v>0</v>
      </c>
      <c r="C54" s="504">
        <v>16100000</v>
      </c>
      <c r="D54" s="504">
        <f t="shared" si="0"/>
        <v>16100000</v>
      </c>
      <c r="E54" s="504">
        <v>0</v>
      </c>
      <c r="F54" s="504">
        <v>0</v>
      </c>
      <c r="G54" s="504">
        <f t="shared" si="1"/>
        <v>16100000</v>
      </c>
      <c r="H54" s="336">
        <v>6200</v>
      </c>
    </row>
    <row r="55" spans="1:8" x14ac:dyDescent="0.25">
      <c r="A55" s="335" t="s">
        <v>479</v>
      </c>
      <c r="B55" s="504">
        <v>0</v>
      </c>
      <c r="C55" s="504">
        <v>0</v>
      </c>
      <c r="D55" s="504">
        <f t="shared" si="0"/>
        <v>0</v>
      </c>
      <c r="E55" s="504">
        <v>0</v>
      </c>
      <c r="F55" s="504">
        <v>0</v>
      </c>
      <c r="G55" s="504">
        <f t="shared" si="1"/>
        <v>0</v>
      </c>
      <c r="H55" s="336">
        <v>6300</v>
      </c>
    </row>
    <row r="56" spans="1:8" x14ac:dyDescent="0.25">
      <c r="A56" s="334" t="s">
        <v>480</v>
      </c>
      <c r="B56" s="509">
        <f>SUM(B57:B63)</f>
        <v>10000000</v>
      </c>
      <c r="C56" s="509">
        <f>SUM(C57:C63)</f>
        <v>7379628.0999999996</v>
      </c>
      <c r="D56" s="509">
        <f t="shared" si="0"/>
        <v>17379628.100000001</v>
      </c>
      <c r="E56" s="509">
        <f>SUM(E57:E63)</f>
        <v>0</v>
      </c>
      <c r="F56" s="509">
        <f>SUM(F57:F63)</f>
        <v>0</v>
      </c>
      <c r="G56" s="509">
        <f t="shared" si="1"/>
        <v>17379628.100000001</v>
      </c>
      <c r="H56" s="338">
        <v>0</v>
      </c>
    </row>
    <row r="57" spans="1:8" x14ac:dyDescent="0.25">
      <c r="A57" s="335" t="s">
        <v>481</v>
      </c>
      <c r="B57" s="504">
        <v>0</v>
      </c>
      <c r="C57" s="504">
        <v>0</v>
      </c>
      <c r="D57" s="504">
        <f t="shared" si="0"/>
        <v>0</v>
      </c>
      <c r="E57" s="504">
        <v>0</v>
      </c>
      <c r="F57" s="504">
        <v>0</v>
      </c>
      <c r="G57" s="504">
        <f t="shared" si="1"/>
        <v>0</v>
      </c>
      <c r="H57" s="336">
        <v>7100</v>
      </c>
    </row>
    <row r="58" spans="1:8" x14ac:dyDescent="0.25">
      <c r="A58" s="335" t="s">
        <v>482</v>
      </c>
      <c r="B58" s="504">
        <v>0</v>
      </c>
      <c r="C58" s="504">
        <v>0</v>
      </c>
      <c r="D58" s="504">
        <f t="shared" si="0"/>
        <v>0</v>
      </c>
      <c r="E58" s="504">
        <v>0</v>
      </c>
      <c r="F58" s="504">
        <v>0</v>
      </c>
      <c r="G58" s="504">
        <f t="shared" si="1"/>
        <v>0</v>
      </c>
      <c r="H58" s="336">
        <v>7200</v>
      </c>
    </row>
    <row r="59" spans="1:8" x14ac:dyDescent="0.25">
      <c r="A59" s="335" t="s">
        <v>483</v>
      </c>
      <c r="B59" s="504">
        <v>0</v>
      </c>
      <c r="C59" s="504">
        <v>0</v>
      </c>
      <c r="D59" s="504">
        <f t="shared" si="0"/>
        <v>0</v>
      </c>
      <c r="E59" s="504">
        <v>0</v>
      </c>
      <c r="F59" s="504">
        <v>0</v>
      </c>
      <c r="G59" s="504">
        <f t="shared" si="1"/>
        <v>0</v>
      </c>
      <c r="H59" s="336">
        <v>7300</v>
      </c>
    </row>
    <row r="60" spans="1:8" x14ac:dyDescent="0.25">
      <c r="A60" s="335" t="s">
        <v>484</v>
      </c>
      <c r="B60" s="504">
        <v>0</v>
      </c>
      <c r="C60" s="504">
        <v>0</v>
      </c>
      <c r="D60" s="504">
        <f t="shared" si="0"/>
        <v>0</v>
      </c>
      <c r="E60" s="504">
        <v>0</v>
      </c>
      <c r="F60" s="504">
        <v>0</v>
      </c>
      <c r="G60" s="504">
        <f t="shared" si="1"/>
        <v>0</v>
      </c>
      <c r="H60" s="336">
        <v>7400</v>
      </c>
    </row>
    <row r="61" spans="1:8" x14ac:dyDescent="0.25">
      <c r="A61" s="335" t="s">
        <v>485</v>
      </c>
      <c r="B61" s="504">
        <v>0</v>
      </c>
      <c r="C61" s="504">
        <v>0</v>
      </c>
      <c r="D61" s="504">
        <f t="shared" si="0"/>
        <v>0</v>
      </c>
      <c r="E61" s="504">
        <v>0</v>
      </c>
      <c r="F61" s="504">
        <v>0</v>
      </c>
      <c r="G61" s="504">
        <f t="shared" si="1"/>
        <v>0</v>
      </c>
      <c r="H61" s="336">
        <v>7500</v>
      </c>
    </row>
    <row r="62" spans="1:8" x14ac:dyDescent="0.25">
      <c r="A62" s="335" t="s">
        <v>486</v>
      </c>
      <c r="B62" s="504">
        <v>0</v>
      </c>
      <c r="C62" s="504">
        <v>0</v>
      </c>
      <c r="D62" s="504">
        <f t="shared" si="0"/>
        <v>0</v>
      </c>
      <c r="E62" s="504">
        <v>0</v>
      </c>
      <c r="F62" s="504">
        <v>0</v>
      </c>
      <c r="G62" s="504">
        <f t="shared" si="1"/>
        <v>0</v>
      </c>
      <c r="H62" s="336">
        <v>7600</v>
      </c>
    </row>
    <row r="63" spans="1:8" x14ac:dyDescent="0.25">
      <c r="A63" s="335" t="s">
        <v>487</v>
      </c>
      <c r="B63" s="504">
        <v>10000000</v>
      </c>
      <c r="C63" s="504">
        <v>7379628.0999999996</v>
      </c>
      <c r="D63" s="504">
        <f t="shared" si="0"/>
        <v>17379628.100000001</v>
      </c>
      <c r="E63" s="504">
        <v>0</v>
      </c>
      <c r="F63" s="504">
        <v>0</v>
      </c>
      <c r="G63" s="504">
        <f t="shared" si="1"/>
        <v>17379628.100000001</v>
      </c>
      <c r="H63" s="336">
        <v>7900</v>
      </c>
    </row>
    <row r="64" spans="1:8" x14ac:dyDescent="0.25">
      <c r="A64" s="334" t="s">
        <v>135</v>
      </c>
      <c r="B64" s="509">
        <f>SUM(B65:B67)</f>
        <v>0</v>
      </c>
      <c r="C64" s="509">
        <f>SUM(C65:C67)</f>
        <v>0</v>
      </c>
      <c r="D64" s="509">
        <f t="shared" si="0"/>
        <v>0</v>
      </c>
      <c r="E64" s="509">
        <f>SUM(E65:E67)</f>
        <v>0</v>
      </c>
      <c r="F64" s="509">
        <f>SUM(F65:F67)</f>
        <v>0</v>
      </c>
      <c r="G64" s="509">
        <f t="shared" si="1"/>
        <v>0</v>
      </c>
      <c r="H64" s="338">
        <v>0</v>
      </c>
    </row>
    <row r="65" spans="1:8" x14ac:dyDescent="0.25">
      <c r="A65" s="335" t="s">
        <v>136</v>
      </c>
      <c r="B65" s="504">
        <v>0</v>
      </c>
      <c r="C65" s="504">
        <v>0</v>
      </c>
      <c r="D65" s="504">
        <f t="shared" si="0"/>
        <v>0</v>
      </c>
      <c r="E65" s="504">
        <v>0</v>
      </c>
      <c r="F65" s="504">
        <v>0</v>
      </c>
      <c r="G65" s="504">
        <f t="shared" si="1"/>
        <v>0</v>
      </c>
      <c r="H65" s="336">
        <v>8100</v>
      </c>
    </row>
    <row r="66" spans="1:8" x14ac:dyDescent="0.25">
      <c r="A66" s="335" t="s">
        <v>137</v>
      </c>
      <c r="B66" s="504">
        <v>0</v>
      </c>
      <c r="C66" s="504">
        <v>0</v>
      </c>
      <c r="D66" s="504">
        <f t="shared" si="0"/>
        <v>0</v>
      </c>
      <c r="E66" s="504">
        <v>0</v>
      </c>
      <c r="F66" s="504">
        <v>0</v>
      </c>
      <c r="G66" s="504">
        <f t="shared" si="1"/>
        <v>0</v>
      </c>
      <c r="H66" s="336">
        <v>8300</v>
      </c>
    </row>
    <row r="67" spans="1:8" x14ac:dyDescent="0.25">
      <c r="A67" s="335" t="s">
        <v>138</v>
      </c>
      <c r="B67" s="504">
        <v>0</v>
      </c>
      <c r="C67" s="504">
        <v>0</v>
      </c>
      <c r="D67" s="504">
        <f t="shared" si="0"/>
        <v>0</v>
      </c>
      <c r="E67" s="504">
        <v>0</v>
      </c>
      <c r="F67" s="504">
        <v>0</v>
      </c>
      <c r="G67" s="504">
        <f t="shared" si="1"/>
        <v>0</v>
      </c>
      <c r="H67" s="336">
        <v>8500</v>
      </c>
    </row>
    <row r="68" spans="1:8" x14ac:dyDescent="0.25">
      <c r="A68" s="334" t="s">
        <v>488</v>
      </c>
      <c r="B68" s="509">
        <f>SUM(B69:B75)</f>
        <v>15750000</v>
      </c>
      <c r="C68" s="509">
        <f>SUM(C69:C75)</f>
        <v>0</v>
      </c>
      <c r="D68" s="509">
        <f t="shared" si="0"/>
        <v>15750000</v>
      </c>
      <c r="E68" s="509">
        <f>SUM(E69:E75)</f>
        <v>7683011.0199999996</v>
      </c>
      <c r="F68" s="509">
        <f>SUM(F69:F75)</f>
        <v>7683011.0199999996</v>
      </c>
      <c r="G68" s="509">
        <f t="shared" si="1"/>
        <v>8066988.9800000004</v>
      </c>
      <c r="H68" s="338">
        <v>0</v>
      </c>
    </row>
    <row r="69" spans="1:8" x14ac:dyDescent="0.25">
      <c r="A69" s="335" t="s">
        <v>489</v>
      </c>
      <c r="B69" s="504">
        <v>8450000</v>
      </c>
      <c r="C69" s="504">
        <v>0</v>
      </c>
      <c r="D69" s="504">
        <f t="shared" ref="D69:D75" si="2">B69+C69</f>
        <v>8450000</v>
      </c>
      <c r="E69" s="504">
        <v>4648497.16</v>
      </c>
      <c r="F69" s="504">
        <v>4648497.16</v>
      </c>
      <c r="G69" s="504">
        <f t="shared" ref="G69:G75" si="3">D69-E69</f>
        <v>3801502.84</v>
      </c>
      <c r="H69" s="336">
        <v>9100</v>
      </c>
    </row>
    <row r="70" spans="1:8" x14ac:dyDescent="0.25">
      <c r="A70" s="335" t="s">
        <v>140</v>
      </c>
      <c r="B70" s="504">
        <v>7300000</v>
      </c>
      <c r="C70" s="504">
        <v>0</v>
      </c>
      <c r="D70" s="504">
        <f t="shared" si="2"/>
        <v>7300000</v>
      </c>
      <c r="E70" s="504">
        <v>3034513.86</v>
      </c>
      <c r="F70" s="504">
        <v>3034513.86</v>
      </c>
      <c r="G70" s="504">
        <f t="shared" si="3"/>
        <v>4265486.1400000006</v>
      </c>
      <c r="H70" s="336">
        <v>9200</v>
      </c>
    </row>
    <row r="71" spans="1:8" x14ac:dyDescent="0.25">
      <c r="A71" s="335" t="s">
        <v>141</v>
      </c>
      <c r="B71" s="504">
        <v>0</v>
      </c>
      <c r="C71" s="504">
        <v>0</v>
      </c>
      <c r="D71" s="504">
        <f t="shared" si="2"/>
        <v>0</v>
      </c>
      <c r="E71" s="504">
        <v>0</v>
      </c>
      <c r="F71" s="504">
        <v>0</v>
      </c>
      <c r="G71" s="504">
        <f t="shared" si="3"/>
        <v>0</v>
      </c>
      <c r="H71" s="336">
        <v>9300</v>
      </c>
    </row>
    <row r="72" spans="1:8" x14ac:dyDescent="0.25">
      <c r="A72" s="335" t="s">
        <v>142</v>
      </c>
      <c r="B72" s="504">
        <v>0</v>
      </c>
      <c r="C72" s="504">
        <v>0</v>
      </c>
      <c r="D72" s="504">
        <f t="shared" si="2"/>
        <v>0</v>
      </c>
      <c r="E72" s="504">
        <v>0</v>
      </c>
      <c r="F72" s="504">
        <v>0</v>
      </c>
      <c r="G72" s="504">
        <f t="shared" si="3"/>
        <v>0</v>
      </c>
      <c r="H72" s="336">
        <v>9400</v>
      </c>
    </row>
    <row r="73" spans="1:8" x14ac:dyDescent="0.25">
      <c r="A73" s="335" t="s">
        <v>143</v>
      </c>
      <c r="B73" s="504">
        <v>0</v>
      </c>
      <c r="C73" s="504">
        <v>0</v>
      </c>
      <c r="D73" s="504">
        <f t="shared" si="2"/>
        <v>0</v>
      </c>
      <c r="E73" s="504">
        <v>0</v>
      </c>
      <c r="F73" s="504">
        <v>0</v>
      </c>
      <c r="G73" s="504">
        <f t="shared" si="3"/>
        <v>0</v>
      </c>
      <c r="H73" s="336">
        <v>9500</v>
      </c>
    </row>
    <row r="74" spans="1:8" x14ac:dyDescent="0.25">
      <c r="A74" s="335" t="s">
        <v>144</v>
      </c>
      <c r="B74" s="504">
        <v>0</v>
      </c>
      <c r="C74" s="504">
        <v>0</v>
      </c>
      <c r="D74" s="504">
        <f t="shared" si="2"/>
        <v>0</v>
      </c>
      <c r="E74" s="504">
        <v>0</v>
      </c>
      <c r="F74" s="504">
        <v>0</v>
      </c>
      <c r="G74" s="504">
        <f t="shared" si="3"/>
        <v>0</v>
      </c>
      <c r="H74" s="336">
        <v>9600</v>
      </c>
    </row>
    <row r="75" spans="1:8" x14ac:dyDescent="0.25">
      <c r="A75" s="340" t="s">
        <v>490</v>
      </c>
      <c r="B75" s="506">
        <v>0</v>
      </c>
      <c r="C75" s="506">
        <v>0</v>
      </c>
      <c r="D75" s="506">
        <f t="shared" si="2"/>
        <v>0</v>
      </c>
      <c r="E75" s="506">
        <v>0</v>
      </c>
      <c r="F75" s="506">
        <v>0</v>
      </c>
      <c r="G75" s="506">
        <f t="shared" si="3"/>
        <v>0</v>
      </c>
      <c r="H75" s="336">
        <v>9900</v>
      </c>
    </row>
    <row r="76" spans="1:8" x14ac:dyDescent="0.25">
      <c r="A76" s="333" t="s">
        <v>425</v>
      </c>
      <c r="B76" s="507">
        <f t="shared" ref="B76:G76" si="4">SUM(B4+B12+B22+B32+B42+B52+B56+B64+B68)</f>
        <v>1110168831.4100001</v>
      </c>
      <c r="C76" s="507">
        <f t="shared" si="4"/>
        <v>191643580.06999999</v>
      </c>
      <c r="D76" s="507">
        <f t="shared" si="4"/>
        <v>1301812411.4799998</v>
      </c>
      <c r="E76" s="507">
        <f t="shared" si="4"/>
        <v>436361220.75999993</v>
      </c>
      <c r="F76" s="507">
        <f t="shared" si="4"/>
        <v>436361220.75999993</v>
      </c>
      <c r="G76" s="507">
        <f t="shared" si="4"/>
        <v>865451190.72000003</v>
      </c>
    </row>
    <row r="78" spans="1:8" x14ac:dyDescent="0.25">
      <c r="A78" s="510" t="s">
        <v>438</v>
      </c>
    </row>
  </sheetData>
  <sheetProtection formatCells="0" formatColumns="0" formatRows="0" autoFilter="0"/>
  <mergeCells count="2">
    <mergeCell ref="A1:G1"/>
    <mergeCell ref="G2:G3"/>
  </mergeCells>
  <printOptions horizontalCentered="1"/>
  <pageMargins left="0.11811023622047245" right="0.11811023622047245" top="0.74803149606299213" bottom="0.74803149606299213" header="0.31496062992125984" footer="0.31496062992125984"/>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82" workbookViewId="0">
      <selection activeCell="N17" sqref="N17"/>
    </sheetView>
  </sheetViews>
  <sheetFormatPr baseColWidth="10" defaultColWidth="9.42578125" defaultRowHeight="15" x14ac:dyDescent="0.25"/>
  <cols>
    <col min="1" max="1" width="51.140625" style="312" customWidth="1"/>
    <col min="2" max="7" width="14.140625" style="312" customWidth="1"/>
    <col min="8" max="16384" width="9.42578125" style="312"/>
  </cols>
  <sheetData>
    <row r="1" spans="1:7" ht="66" customHeight="1" x14ac:dyDescent="0.25">
      <c r="A1" s="480" t="s">
        <v>676</v>
      </c>
      <c r="B1" s="481"/>
      <c r="C1" s="481"/>
      <c r="D1" s="481"/>
      <c r="E1" s="481"/>
      <c r="F1" s="481"/>
      <c r="G1" s="482"/>
    </row>
    <row r="2" spans="1:7" x14ac:dyDescent="0.25">
      <c r="A2" s="313"/>
      <c r="B2" s="314"/>
      <c r="C2" s="315"/>
      <c r="D2" s="316" t="s">
        <v>422</v>
      </c>
      <c r="E2" s="315"/>
      <c r="F2" s="317"/>
      <c r="G2" s="475" t="s">
        <v>423</v>
      </c>
    </row>
    <row r="3" spans="1:7" ht="24.95" customHeight="1" x14ac:dyDescent="0.25">
      <c r="A3" s="318" t="s">
        <v>100</v>
      </c>
      <c r="B3" s="319" t="s">
        <v>335</v>
      </c>
      <c r="C3" s="319" t="s">
        <v>424</v>
      </c>
      <c r="D3" s="319" t="s">
        <v>397</v>
      </c>
      <c r="E3" s="319" t="s">
        <v>328</v>
      </c>
      <c r="F3" s="319" t="s">
        <v>341</v>
      </c>
      <c r="G3" s="476"/>
    </row>
    <row r="4" spans="1:7" x14ac:dyDescent="0.25">
      <c r="A4" s="326"/>
      <c r="B4" s="327"/>
      <c r="C4" s="327"/>
      <c r="D4" s="327"/>
      <c r="E4" s="327"/>
      <c r="F4" s="327"/>
      <c r="G4" s="327"/>
    </row>
    <row r="5" spans="1:7" x14ac:dyDescent="0.25">
      <c r="A5" s="341" t="s">
        <v>491</v>
      </c>
      <c r="B5" s="509">
        <f t="shared" ref="B5:G5" si="0">SUM(B6:B13)</f>
        <v>553222660.33000004</v>
      </c>
      <c r="C5" s="509">
        <f t="shared" si="0"/>
        <v>63358123.639999993</v>
      </c>
      <c r="D5" s="509">
        <f t="shared" si="0"/>
        <v>616580783.97000003</v>
      </c>
      <c r="E5" s="509">
        <f t="shared" si="0"/>
        <v>223642352.60000002</v>
      </c>
      <c r="F5" s="509">
        <f t="shared" si="0"/>
        <v>223642352.60000002</v>
      </c>
      <c r="G5" s="509">
        <f t="shared" si="0"/>
        <v>392938431.37</v>
      </c>
    </row>
    <row r="6" spans="1:7" x14ac:dyDescent="0.25">
      <c r="A6" s="342" t="s">
        <v>492</v>
      </c>
      <c r="B6" s="504">
        <v>16276527.720000001</v>
      </c>
      <c r="C6" s="504">
        <v>0</v>
      </c>
      <c r="D6" s="504">
        <f>B6+C6</f>
        <v>16276527.720000001</v>
      </c>
      <c r="E6" s="504">
        <v>6723551.3499999996</v>
      </c>
      <c r="F6" s="504">
        <v>6723551.3499999996</v>
      </c>
      <c r="G6" s="504">
        <f>D6-E6</f>
        <v>9552976.370000001</v>
      </c>
    </row>
    <row r="7" spans="1:7" x14ac:dyDescent="0.25">
      <c r="A7" s="342" t="s">
        <v>493</v>
      </c>
      <c r="B7" s="504">
        <v>1039648.37</v>
      </c>
      <c r="C7" s="504">
        <v>0</v>
      </c>
      <c r="D7" s="504">
        <f t="shared" ref="D7:D13" si="1">B7+C7</f>
        <v>1039648.37</v>
      </c>
      <c r="E7" s="504">
        <v>387883.47</v>
      </c>
      <c r="F7" s="504">
        <v>387883.47</v>
      </c>
      <c r="G7" s="504">
        <f t="shared" ref="G7:G13" si="2">D7-E7</f>
        <v>651764.9</v>
      </c>
    </row>
    <row r="8" spans="1:7" x14ac:dyDescent="0.25">
      <c r="A8" s="342" t="s">
        <v>494</v>
      </c>
      <c r="B8" s="504">
        <v>93868397.219999999</v>
      </c>
      <c r="C8" s="504">
        <v>437805.52</v>
      </c>
      <c r="D8" s="504">
        <f t="shared" si="1"/>
        <v>94306202.739999995</v>
      </c>
      <c r="E8" s="504">
        <v>32351520.68</v>
      </c>
      <c r="F8" s="504">
        <v>32351520.68</v>
      </c>
      <c r="G8" s="504">
        <f t="shared" si="2"/>
        <v>61954682.059999995</v>
      </c>
    </row>
    <row r="9" spans="1:7" x14ac:dyDescent="0.25">
      <c r="A9" s="342" t="s">
        <v>495</v>
      </c>
      <c r="B9" s="504">
        <v>0</v>
      </c>
      <c r="C9" s="504">
        <v>0</v>
      </c>
      <c r="D9" s="504">
        <f t="shared" si="1"/>
        <v>0</v>
      </c>
      <c r="E9" s="504">
        <v>0</v>
      </c>
      <c r="F9" s="504">
        <v>0</v>
      </c>
      <c r="G9" s="504">
        <f t="shared" si="2"/>
        <v>0</v>
      </c>
    </row>
    <row r="10" spans="1:7" x14ac:dyDescent="0.25">
      <c r="A10" s="342" t="s">
        <v>496</v>
      </c>
      <c r="B10" s="504">
        <v>110726651.98</v>
      </c>
      <c r="C10" s="504">
        <v>10318670.880000001</v>
      </c>
      <c r="D10" s="504">
        <f t="shared" si="1"/>
        <v>121045322.86</v>
      </c>
      <c r="E10" s="504">
        <v>55390827.960000001</v>
      </c>
      <c r="F10" s="504">
        <v>55390827.960000001</v>
      </c>
      <c r="G10" s="504">
        <f t="shared" si="2"/>
        <v>65654494.899999999</v>
      </c>
    </row>
    <row r="11" spans="1:7" x14ac:dyDescent="0.25">
      <c r="A11" s="342" t="s">
        <v>497</v>
      </c>
      <c r="B11" s="504">
        <v>0</v>
      </c>
      <c r="C11" s="504">
        <v>0</v>
      </c>
      <c r="D11" s="504">
        <f t="shared" si="1"/>
        <v>0</v>
      </c>
      <c r="E11" s="504">
        <v>0</v>
      </c>
      <c r="F11" s="504">
        <v>0</v>
      </c>
      <c r="G11" s="504">
        <f t="shared" si="2"/>
        <v>0</v>
      </c>
    </row>
    <row r="12" spans="1:7" x14ac:dyDescent="0.25">
      <c r="A12" s="342" t="s">
        <v>498</v>
      </c>
      <c r="B12" s="504">
        <v>209106143.86000001</v>
      </c>
      <c r="C12" s="504">
        <v>52639286.409999996</v>
      </c>
      <c r="D12" s="504">
        <f t="shared" si="1"/>
        <v>261745430.27000001</v>
      </c>
      <c r="E12" s="504">
        <v>77523534.810000002</v>
      </c>
      <c r="F12" s="504">
        <v>77523534.810000002</v>
      </c>
      <c r="G12" s="504">
        <f t="shared" si="2"/>
        <v>184221895.46000001</v>
      </c>
    </row>
    <row r="13" spans="1:7" x14ac:dyDescent="0.25">
      <c r="A13" s="342" t="s">
        <v>466</v>
      </c>
      <c r="B13" s="504">
        <v>122205291.18000001</v>
      </c>
      <c r="C13" s="504">
        <v>-37639.17</v>
      </c>
      <c r="D13" s="504">
        <f t="shared" si="1"/>
        <v>122167652.01000001</v>
      </c>
      <c r="E13" s="504">
        <v>51265034.329999998</v>
      </c>
      <c r="F13" s="504">
        <v>51265034.329999998</v>
      </c>
      <c r="G13" s="504">
        <f t="shared" si="2"/>
        <v>70902617.680000007</v>
      </c>
    </row>
    <row r="14" spans="1:7" x14ac:dyDescent="0.25">
      <c r="A14" s="342"/>
      <c r="B14" s="504"/>
      <c r="C14" s="504"/>
      <c r="D14" s="504"/>
      <c r="E14" s="504"/>
      <c r="F14" s="504"/>
      <c r="G14" s="504"/>
    </row>
    <row r="15" spans="1:7" x14ac:dyDescent="0.25">
      <c r="A15" s="341" t="s">
        <v>499</v>
      </c>
      <c r="B15" s="509">
        <f t="shared" ref="B15:G15" si="3">SUM(B16:B22)</f>
        <v>403574340.78000003</v>
      </c>
      <c r="C15" s="509">
        <f t="shared" si="3"/>
        <v>119352867.5</v>
      </c>
      <c r="D15" s="509">
        <f t="shared" si="3"/>
        <v>522927208.28000003</v>
      </c>
      <c r="E15" s="509">
        <f t="shared" si="3"/>
        <v>145489408.47999999</v>
      </c>
      <c r="F15" s="509">
        <f t="shared" si="3"/>
        <v>145489408.47999999</v>
      </c>
      <c r="G15" s="509">
        <f t="shared" si="3"/>
        <v>377437799.80000001</v>
      </c>
    </row>
    <row r="16" spans="1:7" x14ac:dyDescent="0.25">
      <c r="A16" s="342" t="s">
        <v>500</v>
      </c>
      <c r="B16" s="504">
        <v>0</v>
      </c>
      <c r="C16" s="504">
        <v>16467377.880000001</v>
      </c>
      <c r="D16" s="504">
        <f>B16+C16</f>
        <v>16467377.880000001</v>
      </c>
      <c r="E16" s="504">
        <v>16378681.689999999</v>
      </c>
      <c r="F16" s="504">
        <v>16378681.689999999</v>
      </c>
      <c r="G16" s="504">
        <f t="shared" ref="G16:G22" si="4">D16-E16</f>
        <v>88696.190000001341</v>
      </c>
    </row>
    <row r="17" spans="1:7" x14ac:dyDescent="0.25">
      <c r="A17" s="342" t="s">
        <v>501</v>
      </c>
      <c r="B17" s="504">
        <v>330510392.63</v>
      </c>
      <c r="C17" s="504">
        <v>91041289.620000005</v>
      </c>
      <c r="D17" s="504">
        <f t="shared" ref="D17:D22" si="5">B17+C17</f>
        <v>421551682.25</v>
      </c>
      <c r="E17" s="504">
        <v>109880913.11</v>
      </c>
      <c r="F17" s="504">
        <v>109880913.11</v>
      </c>
      <c r="G17" s="504">
        <f t="shared" si="4"/>
        <v>311670769.13999999</v>
      </c>
    </row>
    <row r="18" spans="1:7" ht="9.9499999999999993" customHeight="1" x14ac:dyDescent="0.25">
      <c r="A18" s="342" t="s">
        <v>502</v>
      </c>
      <c r="B18" s="504">
        <v>0</v>
      </c>
      <c r="C18" s="504">
        <v>0</v>
      </c>
      <c r="D18" s="504">
        <f t="shared" si="5"/>
        <v>0</v>
      </c>
      <c r="E18" s="504">
        <v>0</v>
      </c>
      <c r="F18" s="504">
        <v>0</v>
      </c>
      <c r="G18" s="504">
        <f t="shared" si="4"/>
        <v>0</v>
      </c>
    </row>
    <row r="19" spans="1:7" x14ac:dyDescent="0.25">
      <c r="A19" s="342" t="s">
        <v>503</v>
      </c>
      <c r="B19" s="504">
        <v>12512516.220000001</v>
      </c>
      <c r="C19" s="504">
        <v>1000000</v>
      </c>
      <c r="D19" s="504">
        <f t="shared" si="5"/>
        <v>13512516.220000001</v>
      </c>
      <c r="E19" s="504">
        <v>5866031.2800000003</v>
      </c>
      <c r="F19" s="504">
        <v>5866031.2800000003</v>
      </c>
      <c r="G19" s="504">
        <f t="shared" si="4"/>
        <v>7646484.9400000004</v>
      </c>
    </row>
    <row r="20" spans="1:7" x14ac:dyDescent="0.25">
      <c r="A20" s="342" t="s">
        <v>504</v>
      </c>
      <c r="B20" s="504">
        <v>0</v>
      </c>
      <c r="C20" s="504">
        <v>0</v>
      </c>
      <c r="D20" s="504">
        <f t="shared" si="5"/>
        <v>0</v>
      </c>
      <c r="E20" s="504">
        <v>0</v>
      </c>
      <c r="F20" s="504">
        <v>0</v>
      </c>
      <c r="G20" s="504">
        <f t="shared" si="4"/>
        <v>0</v>
      </c>
    </row>
    <row r="21" spans="1:7" x14ac:dyDescent="0.25">
      <c r="A21" s="342" t="s">
        <v>505</v>
      </c>
      <c r="B21" s="504">
        <v>0</v>
      </c>
      <c r="C21" s="504">
        <v>0</v>
      </c>
      <c r="D21" s="504">
        <f t="shared" si="5"/>
        <v>0</v>
      </c>
      <c r="E21" s="504">
        <v>0</v>
      </c>
      <c r="F21" s="504">
        <v>0</v>
      </c>
      <c r="G21" s="504">
        <f t="shared" si="4"/>
        <v>0</v>
      </c>
    </row>
    <row r="22" spans="1:7" x14ac:dyDescent="0.25">
      <c r="A22" s="342" t="s">
        <v>506</v>
      </c>
      <c r="B22" s="504">
        <v>60551431.93</v>
      </c>
      <c r="C22" s="504">
        <v>10844200</v>
      </c>
      <c r="D22" s="504">
        <f t="shared" si="5"/>
        <v>71395631.930000007</v>
      </c>
      <c r="E22" s="504">
        <v>13363782.4</v>
      </c>
      <c r="F22" s="504">
        <v>13363782.4</v>
      </c>
      <c r="G22" s="504">
        <f t="shared" si="4"/>
        <v>58031849.530000009</v>
      </c>
    </row>
    <row r="23" spans="1:7" x14ac:dyDescent="0.25">
      <c r="A23" s="342"/>
      <c r="B23" s="504"/>
      <c r="C23" s="504"/>
      <c r="D23" s="504"/>
      <c r="E23" s="504"/>
      <c r="F23" s="504"/>
      <c r="G23" s="504"/>
    </row>
    <row r="24" spans="1:7" x14ac:dyDescent="0.25">
      <c r="A24" s="341" t="s">
        <v>507</v>
      </c>
      <c r="B24" s="509">
        <f t="shared" ref="B24:G24" si="6">SUM(B25:B33)</f>
        <v>58884886.560000002</v>
      </c>
      <c r="C24" s="509">
        <f t="shared" si="6"/>
        <v>4856984</v>
      </c>
      <c r="D24" s="509">
        <f t="shared" si="6"/>
        <v>63741870.560000002</v>
      </c>
      <c r="E24" s="509">
        <f t="shared" si="6"/>
        <v>19350591.190000001</v>
      </c>
      <c r="F24" s="509">
        <f t="shared" si="6"/>
        <v>19350591.190000001</v>
      </c>
      <c r="G24" s="509">
        <f t="shared" si="6"/>
        <v>44391279.370000005</v>
      </c>
    </row>
    <row r="25" spans="1:7" x14ac:dyDescent="0.25">
      <c r="A25" s="342" t="s">
        <v>508</v>
      </c>
      <c r="B25" s="504">
        <v>44496912.93</v>
      </c>
      <c r="C25" s="504">
        <v>1000000</v>
      </c>
      <c r="D25" s="504">
        <f>B25+C25</f>
        <v>45496912.93</v>
      </c>
      <c r="E25" s="504">
        <v>13964781.5</v>
      </c>
      <c r="F25" s="504">
        <v>13964781.5</v>
      </c>
      <c r="G25" s="504">
        <f t="shared" ref="G25:G33" si="7">D25-E25</f>
        <v>31532131.43</v>
      </c>
    </row>
    <row r="26" spans="1:7" x14ac:dyDescent="0.25">
      <c r="A26" s="342" t="s">
        <v>509</v>
      </c>
      <c r="B26" s="504">
        <v>0</v>
      </c>
      <c r="C26" s="504">
        <v>0</v>
      </c>
      <c r="D26" s="504">
        <f t="shared" ref="D26:D33" si="8">B26+C26</f>
        <v>0</v>
      </c>
      <c r="E26" s="504">
        <v>0</v>
      </c>
      <c r="F26" s="504">
        <v>0</v>
      </c>
      <c r="G26" s="504">
        <f t="shared" si="7"/>
        <v>0</v>
      </c>
    </row>
    <row r="27" spans="1:7" ht="9.9499999999999993" customHeight="1" x14ac:dyDescent="0.25">
      <c r="A27" s="342" t="s">
        <v>510</v>
      </c>
      <c r="B27" s="504">
        <v>0</v>
      </c>
      <c r="C27" s="504">
        <v>0</v>
      </c>
      <c r="D27" s="504">
        <f t="shared" si="8"/>
        <v>0</v>
      </c>
      <c r="E27" s="504">
        <v>0</v>
      </c>
      <c r="F27" s="504">
        <v>0</v>
      </c>
      <c r="G27" s="504">
        <f t="shared" si="7"/>
        <v>0</v>
      </c>
    </row>
    <row r="28" spans="1:7" x14ac:dyDescent="0.25">
      <c r="A28" s="342" t="s">
        <v>511</v>
      </c>
      <c r="B28" s="504">
        <v>0</v>
      </c>
      <c r="C28" s="504">
        <v>0</v>
      </c>
      <c r="D28" s="504">
        <f t="shared" si="8"/>
        <v>0</v>
      </c>
      <c r="E28" s="504">
        <v>0</v>
      </c>
      <c r="F28" s="504">
        <v>0</v>
      </c>
      <c r="G28" s="504">
        <f t="shared" si="7"/>
        <v>0</v>
      </c>
    </row>
    <row r="29" spans="1:7" x14ac:dyDescent="0.25">
      <c r="A29" s="342" t="s">
        <v>512</v>
      </c>
      <c r="B29" s="504">
        <v>0</v>
      </c>
      <c r="C29" s="504">
        <v>0</v>
      </c>
      <c r="D29" s="504">
        <f t="shared" si="8"/>
        <v>0</v>
      </c>
      <c r="E29" s="504">
        <v>0</v>
      </c>
      <c r="F29" s="504">
        <v>0</v>
      </c>
      <c r="G29" s="504">
        <f t="shared" si="7"/>
        <v>0</v>
      </c>
    </row>
    <row r="30" spans="1:7" x14ac:dyDescent="0.25">
      <c r="A30" s="342" t="s">
        <v>513</v>
      </c>
      <c r="B30" s="504">
        <v>0</v>
      </c>
      <c r="C30" s="504">
        <v>0</v>
      </c>
      <c r="D30" s="504">
        <f t="shared" si="8"/>
        <v>0</v>
      </c>
      <c r="E30" s="504">
        <v>0</v>
      </c>
      <c r="F30" s="504">
        <v>0</v>
      </c>
      <c r="G30" s="504">
        <f t="shared" si="7"/>
        <v>0</v>
      </c>
    </row>
    <row r="31" spans="1:7" x14ac:dyDescent="0.25">
      <c r="A31" s="342" t="s">
        <v>514</v>
      </c>
      <c r="B31" s="504">
        <v>0</v>
      </c>
      <c r="C31" s="504">
        <v>1034604</v>
      </c>
      <c r="D31" s="504">
        <f t="shared" si="8"/>
        <v>1034604</v>
      </c>
      <c r="E31" s="504">
        <v>600068</v>
      </c>
      <c r="F31" s="504">
        <v>600068</v>
      </c>
      <c r="G31" s="504">
        <f t="shared" si="7"/>
        <v>434536</v>
      </c>
    </row>
    <row r="32" spans="1:7" x14ac:dyDescent="0.25">
      <c r="A32" s="342" t="s">
        <v>515</v>
      </c>
      <c r="B32" s="504">
        <v>14387973.630000001</v>
      </c>
      <c r="C32" s="504">
        <v>2822380</v>
      </c>
      <c r="D32" s="504">
        <f t="shared" si="8"/>
        <v>17210353.630000003</v>
      </c>
      <c r="E32" s="504">
        <v>4785741.6900000004</v>
      </c>
      <c r="F32" s="504">
        <v>4785741.6900000004</v>
      </c>
      <c r="G32" s="504">
        <f t="shared" si="7"/>
        <v>12424611.940000001</v>
      </c>
    </row>
    <row r="33" spans="1:7" x14ac:dyDescent="0.25">
      <c r="A33" s="342" t="s">
        <v>516</v>
      </c>
      <c r="B33" s="504">
        <v>0</v>
      </c>
      <c r="C33" s="504">
        <v>0</v>
      </c>
      <c r="D33" s="504">
        <f t="shared" si="8"/>
        <v>0</v>
      </c>
      <c r="E33" s="504">
        <v>0</v>
      </c>
      <c r="F33" s="504">
        <v>0</v>
      </c>
      <c r="G33" s="504">
        <f t="shared" si="7"/>
        <v>0</v>
      </c>
    </row>
    <row r="34" spans="1:7" x14ac:dyDescent="0.25">
      <c r="A34" s="342"/>
      <c r="B34" s="504"/>
      <c r="C34" s="504"/>
      <c r="D34" s="504"/>
      <c r="E34" s="504"/>
      <c r="F34" s="504"/>
      <c r="G34" s="504"/>
    </row>
    <row r="35" spans="1:7" x14ac:dyDescent="0.25">
      <c r="A35" s="341" t="s">
        <v>517</v>
      </c>
      <c r="B35" s="509">
        <f t="shared" ref="B35:G35" si="9">SUM(B36:B39)</f>
        <v>94486943.739999995</v>
      </c>
      <c r="C35" s="509">
        <f t="shared" si="9"/>
        <v>4075604.93</v>
      </c>
      <c r="D35" s="509">
        <f t="shared" si="9"/>
        <v>98562548.670000002</v>
      </c>
      <c r="E35" s="509">
        <f t="shared" si="9"/>
        <v>47878868.490000002</v>
      </c>
      <c r="F35" s="509">
        <f t="shared" si="9"/>
        <v>47878868.490000002</v>
      </c>
      <c r="G35" s="509">
        <f t="shared" si="9"/>
        <v>50683680.18</v>
      </c>
    </row>
    <row r="36" spans="1:7" x14ac:dyDescent="0.25">
      <c r="A36" s="342" t="s">
        <v>518</v>
      </c>
      <c r="B36" s="504">
        <v>0</v>
      </c>
      <c r="C36" s="504">
        <v>0</v>
      </c>
      <c r="D36" s="504">
        <f>B36+C36</f>
        <v>0</v>
      </c>
      <c r="E36" s="504">
        <v>0</v>
      </c>
      <c r="F36" s="504">
        <v>0</v>
      </c>
      <c r="G36" s="504">
        <f t="shared" ref="G36:G39" si="10">D36-E36</f>
        <v>0</v>
      </c>
    </row>
    <row r="37" spans="1:7" ht="11.25" customHeight="1" x14ac:dyDescent="0.25">
      <c r="A37" s="342" t="s">
        <v>519</v>
      </c>
      <c r="B37" s="504">
        <v>94486943.739999995</v>
      </c>
      <c r="C37" s="504">
        <v>4075604.93</v>
      </c>
      <c r="D37" s="504">
        <f t="shared" ref="D37:D39" si="11">B37+C37</f>
        <v>98562548.670000002</v>
      </c>
      <c r="E37" s="504">
        <v>47878868.490000002</v>
      </c>
      <c r="F37" s="504">
        <v>47878868.490000002</v>
      </c>
      <c r="G37" s="504">
        <f t="shared" si="10"/>
        <v>50683680.18</v>
      </c>
    </row>
    <row r="38" spans="1:7" ht="14.1" customHeight="1" x14ac:dyDescent="0.25">
      <c r="A38" s="342" t="s">
        <v>520</v>
      </c>
      <c r="B38" s="504">
        <v>0</v>
      </c>
      <c r="C38" s="504">
        <v>0</v>
      </c>
      <c r="D38" s="504">
        <f t="shared" si="11"/>
        <v>0</v>
      </c>
      <c r="E38" s="504">
        <v>0</v>
      </c>
      <c r="F38" s="504">
        <v>0</v>
      </c>
      <c r="G38" s="504">
        <f t="shared" si="10"/>
        <v>0</v>
      </c>
    </row>
    <row r="39" spans="1:7" x14ac:dyDescent="0.25">
      <c r="A39" s="342" t="s">
        <v>521</v>
      </c>
      <c r="B39" s="504">
        <v>0</v>
      </c>
      <c r="C39" s="504">
        <v>0</v>
      </c>
      <c r="D39" s="504">
        <f t="shared" si="11"/>
        <v>0</v>
      </c>
      <c r="E39" s="504">
        <v>0</v>
      </c>
      <c r="F39" s="504">
        <v>0</v>
      </c>
      <c r="G39" s="504">
        <f t="shared" si="10"/>
        <v>0</v>
      </c>
    </row>
    <row r="40" spans="1:7" x14ac:dyDescent="0.25">
      <c r="A40" s="342"/>
      <c r="B40" s="504"/>
      <c r="C40" s="504"/>
      <c r="D40" s="504"/>
      <c r="E40" s="504"/>
      <c r="F40" s="504"/>
      <c r="G40" s="504"/>
    </row>
    <row r="41" spans="1:7" x14ac:dyDescent="0.25">
      <c r="A41" s="324" t="s">
        <v>425</v>
      </c>
      <c r="B41" s="505">
        <f t="shared" ref="B41:G41" si="12">SUM(B35+B24+B15+B5)</f>
        <v>1110168831.4100001</v>
      </c>
      <c r="C41" s="505">
        <f t="shared" si="12"/>
        <v>191643580.06999999</v>
      </c>
      <c r="D41" s="505">
        <f t="shared" si="12"/>
        <v>1301812411.48</v>
      </c>
      <c r="E41" s="505">
        <f t="shared" si="12"/>
        <v>436361220.75999999</v>
      </c>
      <c r="F41" s="505">
        <f t="shared" si="12"/>
        <v>436361220.75999999</v>
      </c>
      <c r="G41" s="505">
        <f t="shared" si="12"/>
        <v>865451190.72000003</v>
      </c>
    </row>
    <row r="43" spans="1:7" x14ac:dyDescent="0.25">
      <c r="A43" s="510" t="s">
        <v>438</v>
      </c>
    </row>
  </sheetData>
  <sheetProtection formatCells="0" formatColumns="0" formatRows="0" autoFilter="0"/>
  <mergeCells count="2">
    <mergeCell ref="A1:G1"/>
    <mergeCell ref="G2:G3"/>
  </mergeCells>
  <printOptions horizontalCentered="1"/>
  <pageMargins left="0.31496062992125984" right="0.31496062992125984" top="0.74803149606299213" bottom="0.74803149606299213" header="0.31496062992125984" footer="0.31496062992125984"/>
  <pageSetup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D4" sqref="D4"/>
    </sheetView>
  </sheetViews>
  <sheetFormatPr baseColWidth="10" defaultColWidth="9.42578125" defaultRowHeight="15" x14ac:dyDescent="0.25"/>
  <cols>
    <col min="1" max="1" width="27.42578125" style="312" customWidth="1"/>
    <col min="2" max="2" width="20.85546875" style="312" customWidth="1"/>
    <col min="3" max="3" width="16.140625" style="312" customWidth="1"/>
    <col min="4" max="4" width="16.85546875" style="312" customWidth="1"/>
    <col min="5" max="16384" width="9.42578125" style="312"/>
  </cols>
  <sheetData>
    <row r="1" spans="1:4" ht="54.6" customHeight="1" x14ac:dyDescent="0.25">
      <c r="A1" s="483" t="s">
        <v>682</v>
      </c>
      <c r="B1" s="484"/>
      <c r="C1" s="484"/>
      <c r="D1" s="485"/>
    </row>
    <row r="2" spans="1:4" ht="24.95" customHeight="1" x14ac:dyDescent="0.25">
      <c r="A2" s="343" t="s">
        <v>522</v>
      </c>
      <c r="B2" s="344" t="s">
        <v>523</v>
      </c>
      <c r="C2" s="344" t="s">
        <v>363</v>
      </c>
      <c r="D2" s="345" t="s">
        <v>231</v>
      </c>
    </row>
    <row r="3" spans="1:4" ht="15" customHeight="1" x14ac:dyDescent="0.25">
      <c r="A3" s="486" t="s">
        <v>524</v>
      </c>
      <c r="B3" s="487"/>
      <c r="C3" s="487"/>
      <c r="D3" s="488"/>
    </row>
    <row r="4" spans="1:4" x14ac:dyDescent="0.25">
      <c r="A4" s="346" t="s">
        <v>680</v>
      </c>
      <c r="B4" s="347" t="s">
        <v>681</v>
      </c>
      <c r="C4" s="347">
        <v>4648497.16</v>
      </c>
      <c r="D4" s="347" t="e">
        <f>+B4-C4</f>
        <v>#VALUE!</v>
      </c>
    </row>
    <row r="5" spans="1:4" x14ac:dyDescent="0.25">
      <c r="A5" s="346"/>
      <c r="B5" s="347"/>
      <c r="C5" s="347"/>
      <c r="D5" s="347">
        <f t="shared" ref="D5:D11" si="0">+B5-C5</f>
        <v>0</v>
      </c>
    </row>
    <row r="6" spans="1:4" x14ac:dyDescent="0.25">
      <c r="A6" s="348"/>
      <c r="B6" s="349"/>
      <c r="C6" s="347"/>
      <c r="D6" s="347">
        <f t="shared" si="0"/>
        <v>0</v>
      </c>
    </row>
    <row r="7" spans="1:4" x14ac:dyDescent="0.25">
      <c r="A7" s="346"/>
      <c r="B7" s="347"/>
      <c r="C7" s="347"/>
      <c r="D7" s="347">
        <f t="shared" si="0"/>
        <v>0</v>
      </c>
    </row>
    <row r="8" spans="1:4" x14ac:dyDescent="0.25">
      <c r="A8" s="346"/>
      <c r="B8" s="347"/>
      <c r="C8" s="347"/>
      <c r="D8" s="347">
        <f t="shared" si="0"/>
        <v>0</v>
      </c>
    </row>
    <row r="9" spans="1:4" x14ac:dyDescent="0.25">
      <c r="A9" s="346"/>
      <c r="B9" s="350"/>
      <c r="C9" s="347"/>
      <c r="D9" s="347">
        <f t="shared" si="0"/>
        <v>0</v>
      </c>
    </row>
    <row r="10" spans="1:4" x14ac:dyDescent="0.25">
      <c r="A10" s="346"/>
      <c r="B10" s="347"/>
      <c r="C10" s="347"/>
      <c r="D10" s="347">
        <f t="shared" si="0"/>
        <v>0</v>
      </c>
    </row>
    <row r="11" spans="1:4" x14ac:dyDescent="0.25">
      <c r="A11" s="346"/>
      <c r="B11" s="347"/>
      <c r="C11" s="347"/>
      <c r="D11" s="347">
        <f t="shared" si="0"/>
        <v>0</v>
      </c>
    </row>
    <row r="12" spans="1:4" x14ac:dyDescent="0.25">
      <c r="A12" s="346" t="s">
        <v>525</v>
      </c>
      <c r="B12" s="349">
        <f>SUM(B4:B11)</f>
        <v>0</v>
      </c>
      <c r="C12" s="349">
        <f>SUM(C4:C11)</f>
        <v>4648497.16</v>
      </c>
      <c r="D12" s="349" t="e">
        <f>SUM(D4:D11)</f>
        <v>#VALUE!</v>
      </c>
    </row>
    <row r="13" spans="1:4" x14ac:dyDescent="0.25">
      <c r="A13" s="351"/>
      <c r="B13" s="352"/>
      <c r="C13" s="352"/>
      <c r="D13" s="352"/>
    </row>
    <row r="14" spans="1:4" ht="15" customHeight="1" x14ac:dyDescent="0.25">
      <c r="A14" s="489" t="s">
        <v>526</v>
      </c>
      <c r="B14" s="490"/>
      <c r="C14" s="490"/>
      <c r="D14" s="491"/>
    </row>
    <row r="15" spans="1:4" x14ac:dyDescent="0.25">
      <c r="A15" s="346" t="s">
        <v>527</v>
      </c>
      <c r="B15" s="347"/>
      <c r="C15" s="347"/>
      <c r="D15" s="347">
        <f>+B15-C15</f>
        <v>0</v>
      </c>
    </row>
    <row r="16" spans="1:4" x14ac:dyDescent="0.25">
      <c r="A16" s="346"/>
      <c r="B16" s="347"/>
      <c r="C16" s="347"/>
      <c r="D16" s="347">
        <f t="shared" ref="D16:D24" si="1">+B16-C16</f>
        <v>0</v>
      </c>
    </row>
    <row r="17" spans="1:4" x14ac:dyDescent="0.25">
      <c r="A17" s="346"/>
      <c r="B17" s="347"/>
      <c r="C17" s="347"/>
      <c r="D17" s="347">
        <f t="shared" si="1"/>
        <v>0</v>
      </c>
    </row>
    <row r="18" spans="1:4" x14ac:dyDescent="0.25">
      <c r="A18" s="346"/>
      <c r="B18" s="347"/>
      <c r="C18" s="347"/>
      <c r="D18" s="347">
        <f t="shared" si="1"/>
        <v>0</v>
      </c>
    </row>
    <row r="19" spans="1:4" x14ac:dyDescent="0.25">
      <c r="A19" s="348"/>
      <c r="B19" s="349"/>
      <c r="C19" s="347"/>
      <c r="D19" s="347">
        <f t="shared" si="1"/>
        <v>0</v>
      </c>
    </row>
    <row r="20" spans="1:4" x14ac:dyDescent="0.25">
      <c r="A20" s="346"/>
      <c r="B20" s="347"/>
      <c r="C20" s="347"/>
      <c r="D20" s="347">
        <f t="shared" si="1"/>
        <v>0</v>
      </c>
    </row>
    <row r="21" spans="1:4" x14ac:dyDescent="0.25">
      <c r="A21" s="346"/>
      <c r="B21" s="347"/>
      <c r="C21" s="347"/>
      <c r="D21" s="347">
        <f t="shared" si="1"/>
        <v>0</v>
      </c>
    </row>
    <row r="22" spans="1:4" x14ac:dyDescent="0.25">
      <c r="A22" s="346"/>
      <c r="B22" s="347"/>
      <c r="C22" s="347"/>
      <c r="D22" s="347">
        <f t="shared" si="1"/>
        <v>0</v>
      </c>
    </row>
    <row r="23" spans="1:4" x14ac:dyDescent="0.25">
      <c r="A23" s="346"/>
      <c r="B23" s="347"/>
      <c r="C23" s="347"/>
      <c r="D23" s="347">
        <f t="shared" si="1"/>
        <v>0</v>
      </c>
    </row>
    <row r="24" spans="1:4" x14ac:dyDescent="0.25">
      <c r="A24" s="346"/>
      <c r="B24" s="347"/>
      <c r="C24" s="347"/>
      <c r="D24" s="347">
        <f t="shared" si="1"/>
        <v>0</v>
      </c>
    </row>
    <row r="25" spans="1:4" x14ac:dyDescent="0.25">
      <c r="A25" s="346" t="s">
        <v>528</v>
      </c>
      <c r="B25" s="349">
        <f>SUM(B15:B24)</f>
        <v>0</v>
      </c>
      <c r="C25" s="349">
        <f>SUM(C15:C24)</f>
        <v>0</v>
      </c>
      <c r="D25" s="349">
        <f>SUM(D15:D24)</f>
        <v>0</v>
      </c>
    </row>
    <row r="26" spans="1:4" x14ac:dyDescent="0.25">
      <c r="A26" s="351"/>
      <c r="B26" s="353"/>
      <c r="C26" s="353"/>
      <c r="D26" s="353"/>
    </row>
    <row r="27" spans="1:4" x14ac:dyDescent="0.25">
      <c r="A27" s="354" t="s">
        <v>529</v>
      </c>
      <c r="B27" s="349">
        <f>B25+B12</f>
        <v>0</v>
      </c>
      <c r="C27" s="349">
        <f>C25+C12</f>
        <v>4648497.16</v>
      </c>
      <c r="D27" s="349" t="e">
        <f>D25+D12</f>
        <v>#VALUE!</v>
      </c>
    </row>
    <row r="28" spans="1:4" x14ac:dyDescent="0.25">
      <c r="A28" s="355"/>
      <c r="B28" s="355"/>
      <c r="C28" s="355"/>
      <c r="D28" s="355"/>
    </row>
    <row r="29" spans="1:4" x14ac:dyDescent="0.25">
      <c r="A29" s="356" t="s">
        <v>438</v>
      </c>
      <c r="B29" s="355"/>
      <c r="C29" s="355"/>
      <c r="D29" s="355"/>
    </row>
    <row r="30" spans="1:4" x14ac:dyDescent="0.25">
      <c r="A30" s="355"/>
      <c r="B30" s="355"/>
      <c r="C30" s="355"/>
      <c r="D30" s="355"/>
    </row>
    <row r="31" spans="1:4" x14ac:dyDescent="0.25">
      <c r="A31" s="355"/>
      <c r="B31" s="355"/>
      <c r="C31" s="355"/>
      <c r="D31" s="355"/>
    </row>
    <row r="32" spans="1:4" x14ac:dyDescent="0.25">
      <c r="A32" s="355"/>
      <c r="B32" s="355"/>
      <c r="C32" s="355"/>
      <c r="D32" s="355"/>
    </row>
    <row r="33" spans="1:4" x14ac:dyDescent="0.25">
      <c r="A33" s="355"/>
      <c r="B33" s="355"/>
      <c r="C33" s="355"/>
      <c r="D33" s="355"/>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B23" sqref="B23"/>
    </sheetView>
  </sheetViews>
  <sheetFormatPr baseColWidth="10" defaultColWidth="11.42578125" defaultRowHeight="11.25" x14ac:dyDescent="0.2"/>
  <cols>
    <col min="1" max="1" width="40.5703125" style="65" customWidth="1"/>
    <col min="2" max="2" width="22.85546875" style="65" customWidth="1"/>
    <col min="3" max="3" width="19.42578125" style="65" customWidth="1"/>
    <col min="4" max="16384" width="11.42578125" style="65"/>
  </cols>
  <sheetData>
    <row r="1" spans="1:3" ht="47.45" customHeight="1" x14ac:dyDescent="0.2">
      <c r="A1" s="492" t="s">
        <v>684</v>
      </c>
      <c r="B1" s="492"/>
      <c r="C1" s="492"/>
    </row>
    <row r="2" spans="1:3" ht="24.95" customHeight="1" x14ac:dyDescent="0.2">
      <c r="A2" s="345" t="s">
        <v>522</v>
      </c>
      <c r="B2" s="345" t="s">
        <v>328</v>
      </c>
      <c r="C2" s="345" t="s">
        <v>341</v>
      </c>
    </row>
    <row r="3" spans="1:3" ht="15" customHeight="1" x14ac:dyDescent="0.2">
      <c r="A3" s="493" t="s">
        <v>524</v>
      </c>
      <c r="B3" s="493"/>
      <c r="C3" s="493"/>
    </row>
    <row r="4" spans="1:3" x14ac:dyDescent="0.2">
      <c r="A4" s="357" t="s">
        <v>683</v>
      </c>
      <c r="B4" s="358">
        <v>3034513.86</v>
      </c>
      <c r="C4" s="358">
        <v>3034513.86</v>
      </c>
    </row>
    <row r="5" spans="1:3" x14ac:dyDescent="0.2">
      <c r="A5" s="359"/>
      <c r="B5" s="358"/>
      <c r="C5" s="358"/>
    </row>
    <row r="6" spans="1:3" x14ac:dyDescent="0.2">
      <c r="A6" s="360" t="s">
        <v>530</v>
      </c>
      <c r="B6" s="361"/>
      <c r="C6" s="361"/>
    </row>
    <row r="7" spans="1:3" x14ac:dyDescent="0.2">
      <c r="A7" s="360"/>
      <c r="B7" s="361"/>
      <c r="C7" s="361"/>
    </row>
    <row r="8" spans="1:3" x14ac:dyDescent="0.2">
      <c r="A8" s="360"/>
      <c r="B8" s="361"/>
      <c r="C8" s="361"/>
    </row>
    <row r="9" spans="1:3" x14ac:dyDescent="0.2">
      <c r="A9" s="360"/>
      <c r="B9" s="361"/>
      <c r="C9" s="361"/>
    </row>
    <row r="10" spans="1:3" x14ac:dyDescent="0.2">
      <c r="A10" s="360"/>
      <c r="B10" s="361"/>
      <c r="C10" s="361"/>
    </row>
    <row r="11" spans="1:3" x14ac:dyDescent="0.2">
      <c r="A11" s="364" t="s">
        <v>531</v>
      </c>
      <c r="B11" s="363">
        <v>3034513.86</v>
      </c>
      <c r="C11" s="363">
        <v>3034513.86</v>
      </c>
    </row>
    <row r="12" spans="1:3" x14ac:dyDescent="0.2">
      <c r="A12" s="365"/>
      <c r="B12" s="366"/>
      <c r="C12" s="366"/>
    </row>
    <row r="13" spans="1:3" ht="15" customHeight="1" x14ac:dyDescent="0.2">
      <c r="A13" s="494" t="s">
        <v>526</v>
      </c>
      <c r="B13" s="494"/>
      <c r="C13" s="494"/>
    </row>
    <row r="14" spans="1:3" x14ac:dyDescent="0.2">
      <c r="A14" s="360" t="s">
        <v>527</v>
      </c>
      <c r="B14" s="361"/>
      <c r="C14" s="361"/>
    </row>
    <row r="15" spans="1:3" x14ac:dyDescent="0.2">
      <c r="A15" s="362"/>
      <c r="B15" s="361"/>
      <c r="C15" s="361"/>
    </row>
    <row r="16" spans="1:3" x14ac:dyDescent="0.2">
      <c r="A16" s="362"/>
      <c r="B16" s="361"/>
      <c r="C16" s="361"/>
    </row>
    <row r="17" spans="1:3" x14ac:dyDescent="0.2">
      <c r="A17" s="362"/>
      <c r="B17" s="361"/>
      <c r="C17" s="361"/>
    </row>
    <row r="18" spans="1:3" x14ac:dyDescent="0.2">
      <c r="A18" s="362"/>
      <c r="B18" s="361"/>
      <c r="C18" s="361"/>
    </row>
    <row r="19" spans="1:3" x14ac:dyDescent="0.2">
      <c r="A19" s="362"/>
      <c r="B19" s="361"/>
      <c r="C19" s="361"/>
    </row>
    <row r="20" spans="1:3" x14ac:dyDescent="0.2">
      <c r="A20" s="362"/>
      <c r="B20" s="361"/>
      <c r="C20" s="361"/>
    </row>
    <row r="21" spans="1:3" x14ac:dyDescent="0.2">
      <c r="A21" s="364" t="s">
        <v>532</v>
      </c>
      <c r="B21" s="363">
        <f>SUM(B14:B20)</f>
        <v>0</v>
      </c>
      <c r="C21" s="363">
        <f>SUM(C14:C20)</f>
        <v>0</v>
      </c>
    </row>
    <row r="22" spans="1:3" x14ac:dyDescent="0.2">
      <c r="A22" s="365"/>
      <c r="B22" s="367"/>
      <c r="C22" s="367"/>
    </row>
    <row r="23" spans="1:3" x14ac:dyDescent="0.2">
      <c r="A23" s="364" t="s">
        <v>529</v>
      </c>
      <c r="B23" s="363">
        <v>3034513.86</v>
      </c>
      <c r="C23" s="363">
        <v>3034513.86</v>
      </c>
    </row>
    <row r="24" spans="1:3" x14ac:dyDescent="0.2">
      <c r="B24" s="368"/>
      <c r="C24" s="368"/>
    </row>
    <row r="25" spans="1:3" x14ac:dyDescent="0.2">
      <c r="A25" s="369" t="s">
        <v>438</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Normal="100" zoomScaleSheetLayoutView="90" workbookViewId="0">
      <selection activeCell="H1" sqref="H1:AL1048576"/>
    </sheetView>
  </sheetViews>
  <sheetFormatPr baseColWidth="10" defaultColWidth="11.42578125" defaultRowHeight="11.25" x14ac:dyDescent="0.2"/>
  <cols>
    <col min="1" max="1" width="62.42578125" style="370" customWidth="1"/>
    <col min="2" max="2" width="15.5703125" style="370" customWidth="1"/>
    <col min="3" max="3" width="18.5703125" style="370" customWidth="1"/>
    <col min="4" max="4" width="15.5703125" style="370" customWidth="1"/>
    <col min="5" max="7" width="15.5703125" style="381" customWidth="1"/>
    <col min="8" max="16384" width="11.42578125" style="370"/>
  </cols>
  <sheetData>
    <row r="1" spans="1:7" ht="50.1" customHeight="1" x14ac:dyDescent="0.2">
      <c r="A1" s="481" t="s">
        <v>678</v>
      </c>
      <c r="B1" s="481"/>
      <c r="C1" s="481"/>
      <c r="D1" s="481"/>
      <c r="E1" s="481"/>
      <c r="F1" s="481"/>
      <c r="G1" s="482"/>
    </row>
    <row r="2" spans="1:7" ht="15" customHeight="1" x14ac:dyDescent="0.2">
      <c r="A2" s="495" t="s">
        <v>100</v>
      </c>
      <c r="B2" s="481" t="s">
        <v>422</v>
      </c>
      <c r="C2" s="481"/>
      <c r="D2" s="481"/>
      <c r="E2" s="481"/>
      <c r="F2" s="481"/>
      <c r="G2" s="475" t="s">
        <v>423</v>
      </c>
    </row>
    <row r="3" spans="1:7" ht="24.95" customHeight="1" x14ac:dyDescent="0.2">
      <c r="A3" s="496"/>
      <c r="B3" s="371" t="s">
        <v>335</v>
      </c>
      <c r="C3" s="319" t="s">
        <v>424</v>
      </c>
      <c r="D3" s="319" t="s">
        <v>397</v>
      </c>
      <c r="E3" s="319" t="s">
        <v>328</v>
      </c>
      <c r="F3" s="372" t="s">
        <v>341</v>
      </c>
      <c r="G3" s="476"/>
    </row>
    <row r="4" spans="1:7" x14ac:dyDescent="0.2">
      <c r="A4" s="373"/>
      <c r="B4" s="374"/>
      <c r="C4" s="374"/>
      <c r="D4" s="374"/>
      <c r="E4" s="374"/>
      <c r="F4" s="374"/>
      <c r="G4" s="374"/>
    </row>
    <row r="5" spans="1:7" x14ac:dyDescent="0.2">
      <c r="A5" s="375" t="s">
        <v>533</v>
      </c>
      <c r="B5" s="376">
        <f>+B6+B9+B18+B22+B25+B30</f>
        <v>1110168831.4100001</v>
      </c>
      <c r="C5" s="376">
        <f t="shared" ref="C5:G5" si="0">+C6+C9+C18+C22+C25+C30</f>
        <v>191643580.06999999</v>
      </c>
      <c r="D5" s="376">
        <f t="shared" si="0"/>
        <v>1301812411.48</v>
      </c>
      <c r="E5" s="376">
        <f t="shared" si="0"/>
        <v>436361220.75999999</v>
      </c>
      <c r="F5" s="376">
        <f t="shared" si="0"/>
        <v>436361220.75999999</v>
      </c>
      <c r="G5" s="376">
        <f t="shared" si="0"/>
        <v>865451190.72000003</v>
      </c>
    </row>
    <row r="6" spans="1:7" ht="20.100000000000001" customHeight="1" x14ac:dyDescent="0.2">
      <c r="A6" s="377" t="s">
        <v>534</v>
      </c>
      <c r="B6" s="337">
        <f>SUM(B7:B8)</f>
        <v>0</v>
      </c>
      <c r="C6" s="337">
        <f>SUM(C7:C8)</f>
        <v>0</v>
      </c>
      <c r="D6" s="337">
        <f t="shared" ref="D6:G6" si="1">SUM(D7:D8)</f>
        <v>0</v>
      </c>
      <c r="E6" s="337">
        <f t="shared" si="1"/>
        <v>0</v>
      </c>
      <c r="F6" s="337">
        <f t="shared" si="1"/>
        <v>0</v>
      </c>
      <c r="G6" s="337">
        <f t="shared" si="1"/>
        <v>0</v>
      </c>
    </row>
    <row r="7" spans="1:7" ht="9.9499999999999993" customHeight="1" x14ac:dyDescent="0.2">
      <c r="A7" s="378" t="s">
        <v>535</v>
      </c>
      <c r="B7" s="323">
        <v>0</v>
      </c>
      <c r="C7" s="323">
        <v>0</v>
      </c>
      <c r="D7" s="323">
        <f>B7+C7</f>
        <v>0</v>
      </c>
      <c r="E7" s="323">
        <v>0</v>
      </c>
      <c r="F7" s="323">
        <v>0</v>
      </c>
      <c r="G7" s="323">
        <f>D7-E7</f>
        <v>0</v>
      </c>
    </row>
    <row r="8" spans="1:7" ht="14.1" customHeight="1" x14ac:dyDescent="0.2">
      <c r="A8" s="378" t="s">
        <v>536</v>
      </c>
      <c r="B8" s="323">
        <v>0</v>
      </c>
      <c r="C8" s="323">
        <v>0</v>
      </c>
      <c r="D8" s="323">
        <f>B8+C8</f>
        <v>0</v>
      </c>
      <c r="E8" s="323">
        <v>0</v>
      </c>
      <c r="F8" s="323">
        <v>0</v>
      </c>
      <c r="G8" s="323">
        <f>D8-E8</f>
        <v>0</v>
      </c>
    </row>
    <row r="9" spans="1:7" ht="10.5" customHeight="1" x14ac:dyDescent="0.2">
      <c r="A9" s="377" t="s">
        <v>537</v>
      </c>
      <c r="B9" s="337">
        <f>SUM(B10:B17)</f>
        <v>958388972.99000001</v>
      </c>
      <c r="C9" s="337">
        <f>SUM(C10:C17)</f>
        <v>188239514.03999999</v>
      </c>
      <c r="D9" s="337">
        <f t="shared" ref="D9:G9" si="2">SUM(D10:D17)</f>
        <v>1146628487.03</v>
      </c>
      <c r="E9" s="337">
        <f t="shared" si="2"/>
        <v>372396594.25999999</v>
      </c>
      <c r="F9" s="337">
        <f t="shared" si="2"/>
        <v>372396594.25999999</v>
      </c>
      <c r="G9" s="337">
        <f t="shared" si="2"/>
        <v>774231892.76999998</v>
      </c>
    </row>
    <row r="10" spans="1:7" ht="9.9499999999999993" customHeight="1" x14ac:dyDescent="0.2">
      <c r="A10" s="378" t="s">
        <v>538</v>
      </c>
      <c r="B10" s="323">
        <v>943010157.64999998</v>
      </c>
      <c r="C10" s="323">
        <v>85941032.849999994</v>
      </c>
      <c r="D10" s="323">
        <f t="shared" ref="D10:D17" si="3">B10+C10</f>
        <v>1028951190.5</v>
      </c>
      <c r="E10" s="323">
        <v>308249407</v>
      </c>
      <c r="F10" s="323">
        <v>308249407</v>
      </c>
      <c r="G10" s="323">
        <f t="shared" ref="G10:G17" si="4">D10-E10</f>
        <v>720701783.5</v>
      </c>
    </row>
    <row r="11" spans="1:7" ht="9.9499999999999993" customHeight="1" x14ac:dyDescent="0.2">
      <c r="A11" s="378" t="s">
        <v>539</v>
      </c>
      <c r="B11" s="323">
        <v>0</v>
      </c>
      <c r="C11" s="323">
        <v>0</v>
      </c>
      <c r="D11" s="323">
        <f t="shared" si="3"/>
        <v>0</v>
      </c>
      <c r="E11" s="323">
        <v>0</v>
      </c>
      <c r="F11" s="323">
        <v>0</v>
      </c>
      <c r="G11" s="323">
        <f t="shared" si="4"/>
        <v>0</v>
      </c>
    </row>
    <row r="12" spans="1:7" ht="9.9499999999999993" customHeight="1" x14ac:dyDescent="0.2">
      <c r="A12" s="378" t="s">
        <v>540</v>
      </c>
      <c r="B12" s="323">
        <v>0</v>
      </c>
      <c r="C12" s="323">
        <v>0</v>
      </c>
      <c r="D12" s="323">
        <f t="shared" si="3"/>
        <v>0</v>
      </c>
      <c r="E12" s="323">
        <v>0</v>
      </c>
      <c r="F12" s="323">
        <v>0</v>
      </c>
      <c r="G12" s="323">
        <f t="shared" si="4"/>
        <v>0</v>
      </c>
    </row>
    <row r="13" spans="1:7" x14ac:dyDescent="0.2">
      <c r="A13" s="378" t="s">
        <v>541</v>
      </c>
      <c r="B13" s="323">
        <v>15378815.34</v>
      </c>
      <c r="C13" s="323">
        <v>0</v>
      </c>
      <c r="D13" s="323">
        <f t="shared" si="3"/>
        <v>15378815.34</v>
      </c>
      <c r="E13" s="323">
        <v>2857719.55</v>
      </c>
      <c r="F13" s="323">
        <v>2857719.55</v>
      </c>
      <c r="G13" s="323">
        <f t="shared" si="4"/>
        <v>12521095.789999999</v>
      </c>
    </row>
    <row r="14" spans="1:7" ht="9.9499999999999993" customHeight="1" x14ac:dyDescent="0.2">
      <c r="A14" s="378" t="s">
        <v>542</v>
      </c>
      <c r="B14" s="323">
        <v>0</v>
      </c>
      <c r="C14" s="323">
        <v>0</v>
      </c>
      <c r="D14" s="323">
        <f t="shared" si="3"/>
        <v>0</v>
      </c>
      <c r="E14" s="323">
        <v>0</v>
      </c>
      <c r="F14" s="323">
        <v>0</v>
      </c>
      <c r="G14" s="323">
        <f t="shared" si="4"/>
        <v>0</v>
      </c>
    </row>
    <row r="15" spans="1:7" ht="9.9499999999999993" customHeight="1" x14ac:dyDescent="0.2">
      <c r="A15" s="378" t="s">
        <v>543</v>
      </c>
      <c r="B15" s="323">
        <v>0</v>
      </c>
      <c r="C15" s="323">
        <v>0</v>
      </c>
      <c r="D15" s="323">
        <f t="shared" si="3"/>
        <v>0</v>
      </c>
      <c r="E15" s="323">
        <v>0</v>
      </c>
      <c r="F15" s="323">
        <v>0</v>
      </c>
      <c r="G15" s="323">
        <f t="shared" si="4"/>
        <v>0</v>
      </c>
    </row>
    <row r="16" spans="1:7" x14ac:dyDescent="0.2">
      <c r="A16" s="378" t="s">
        <v>544</v>
      </c>
      <c r="B16" s="323">
        <v>0</v>
      </c>
      <c r="C16" s="323">
        <v>0</v>
      </c>
      <c r="D16" s="323">
        <f t="shared" si="3"/>
        <v>0</v>
      </c>
      <c r="E16" s="323">
        <v>0</v>
      </c>
      <c r="F16" s="323">
        <v>0</v>
      </c>
      <c r="G16" s="323">
        <f t="shared" si="4"/>
        <v>0</v>
      </c>
    </row>
    <row r="17" spans="1:7" x14ac:dyDescent="0.2">
      <c r="A17" s="378" t="s">
        <v>545</v>
      </c>
      <c r="B17" s="323">
        <v>0</v>
      </c>
      <c r="C17" s="323">
        <v>102298481.19</v>
      </c>
      <c r="D17" s="323">
        <f t="shared" si="3"/>
        <v>102298481.19</v>
      </c>
      <c r="E17" s="323">
        <v>61289467.710000001</v>
      </c>
      <c r="F17" s="323">
        <v>61289467.710000001</v>
      </c>
      <c r="G17" s="323">
        <f t="shared" si="4"/>
        <v>41009013.479999997</v>
      </c>
    </row>
    <row r="18" spans="1:7" ht="10.5" customHeight="1" x14ac:dyDescent="0.2">
      <c r="A18" s="377" t="s">
        <v>546</v>
      </c>
      <c r="B18" s="337">
        <f>SUM(B19:B21)</f>
        <v>151779858.41999999</v>
      </c>
      <c r="C18" s="337">
        <f>SUM(C19:C21)</f>
        <v>3404066.03</v>
      </c>
      <c r="D18" s="337">
        <f t="shared" ref="D18:G18" si="5">SUM(D19:D21)</f>
        <v>155183924.44999999</v>
      </c>
      <c r="E18" s="337">
        <f t="shared" si="5"/>
        <v>63964626.5</v>
      </c>
      <c r="F18" s="337">
        <f t="shared" si="5"/>
        <v>63964626.5</v>
      </c>
      <c r="G18" s="337">
        <f t="shared" si="5"/>
        <v>91219297.950000003</v>
      </c>
    </row>
    <row r="19" spans="1:7" ht="9.9499999999999993" customHeight="1" x14ac:dyDescent="0.2">
      <c r="A19" s="378" t="s">
        <v>547</v>
      </c>
      <c r="B19" s="323">
        <v>144032058.38</v>
      </c>
      <c r="C19" s="323">
        <v>3693066.03</v>
      </c>
      <c r="D19" s="323">
        <f t="shared" ref="D19:D21" si="6">B19+C19</f>
        <v>147725124.41</v>
      </c>
      <c r="E19" s="323">
        <v>61264760.909999996</v>
      </c>
      <c r="F19" s="323">
        <v>61264760.909999996</v>
      </c>
      <c r="G19" s="323">
        <f t="shared" ref="G19:G21" si="7">D19-E19</f>
        <v>86460363.5</v>
      </c>
    </row>
    <row r="20" spans="1:7" ht="9.9499999999999993" customHeight="1" x14ac:dyDescent="0.2">
      <c r="A20" s="378" t="s">
        <v>548</v>
      </c>
      <c r="B20" s="323">
        <v>7747800.04</v>
      </c>
      <c r="C20" s="323">
        <v>-289000</v>
      </c>
      <c r="D20" s="323">
        <f t="shared" si="6"/>
        <v>7458800.04</v>
      </c>
      <c r="E20" s="323">
        <v>2699865.59</v>
      </c>
      <c r="F20" s="323">
        <v>2699865.59</v>
      </c>
      <c r="G20" s="323">
        <f t="shared" si="7"/>
        <v>4758934.45</v>
      </c>
    </row>
    <row r="21" spans="1:7" x14ac:dyDescent="0.2">
      <c r="A21" s="378" t="s">
        <v>549</v>
      </c>
      <c r="B21" s="323">
        <v>0</v>
      </c>
      <c r="C21" s="323">
        <v>0</v>
      </c>
      <c r="D21" s="323">
        <f t="shared" si="6"/>
        <v>0</v>
      </c>
      <c r="E21" s="323">
        <v>0</v>
      </c>
      <c r="F21" s="323">
        <v>0</v>
      </c>
      <c r="G21" s="323">
        <f t="shared" si="7"/>
        <v>0</v>
      </c>
    </row>
    <row r="22" spans="1:7" x14ac:dyDescent="0.2">
      <c r="A22" s="377" t="s">
        <v>550</v>
      </c>
      <c r="B22" s="337">
        <f>SUM(B23:B24)</f>
        <v>0</v>
      </c>
      <c r="C22" s="337">
        <f>SUM(C23:C24)</f>
        <v>0</v>
      </c>
      <c r="D22" s="337">
        <f t="shared" ref="D22:G22" si="8">SUM(D23:D24)</f>
        <v>0</v>
      </c>
      <c r="E22" s="337">
        <f t="shared" si="8"/>
        <v>0</v>
      </c>
      <c r="F22" s="337">
        <f t="shared" si="8"/>
        <v>0</v>
      </c>
      <c r="G22" s="337">
        <f t="shared" si="8"/>
        <v>0</v>
      </c>
    </row>
    <row r="23" spans="1:7" ht="9.9499999999999993" customHeight="1" x14ac:dyDescent="0.2">
      <c r="A23" s="378" t="s">
        <v>551</v>
      </c>
      <c r="B23" s="323">
        <v>0</v>
      </c>
      <c r="C23" s="323">
        <v>0</v>
      </c>
      <c r="D23" s="323">
        <f t="shared" ref="D23:D24" si="9">B23+C23</f>
        <v>0</v>
      </c>
      <c r="E23" s="323">
        <v>0</v>
      </c>
      <c r="F23" s="323">
        <v>0</v>
      </c>
      <c r="G23" s="323">
        <f t="shared" ref="G23:G24" si="10">D23-E23</f>
        <v>0</v>
      </c>
    </row>
    <row r="24" spans="1:7" x14ac:dyDescent="0.2">
      <c r="A24" s="378" t="s">
        <v>552</v>
      </c>
      <c r="B24" s="323">
        <v>0</v>
      </c>
      <c r="C24" s="323">
        <v>0</v>
      </c>
      <c r="D24" s="323">
        <f t="shared" si="9"/>
        <v>0</v>
      </c>
      <c r="E24" s="323">
        <v>0</v>
      </c>
      <c r="F24" s="323">
        <v>0</v>
      </c>
      <c r="G24" s="323">
        <f t="shared" si="10"/>
        <v>0</v>
      </c>
    </row>
    <row r="25" spans="1:7" x14ac:dyDescent="0.2">
      <c r="A25" s="377" t="s">
        <v>553</v>
      </c>
      <c r="B25" s="337">
        <f>SUM(B26:B29)</f>
        <v>0</v>
      </c>
      <c r="C25" s="337">
        <f>SUM(C26:C29)</f>
        <v>0</v>
      </c>
      <c r="D25" s="337">
        <f t="shared" ref="D25:G25" si="11">SUM(D26:D29)</f>
        <v>0</v>
      </c>
      <c r="E25" s="337">
        <f t="shared" si="11"/>
        <v>0</v>
      </c>
      <c r="F25" s="337">
        <f t="shared" si="11"/>
        <v>0</v>
      </c>
      <c r="G25" s="337">
        <f t="shared" si="11"/>
        <v>0</v>
      </c>
    </row>
    <row r="26" spans="1:7" ht="9.9499999999999993" customHeight="1" x14ac:dyDescent="0.2">
      <c r="A26" s="378" t="s">
        <v>554</v>
      </c>
      <c r="B26" s="323">
        <v>0</v>
      </c>
      <c r="C26" s="323">
        <v>0</v>
      </c>
      <c r="D26" s="323">
        <f t="shared" ref="D26:D29" si="12">B26+C26</f>
        <v>0</v>
      </c>
      <c r="E26" s="323">
        <v>0</v>
      </c>
      <c r="F26" s="323">
        <v>0</v>
      </c>
      <c r="G26" s="323">
        <f t="shared" ref="G26:G29" si="13">D26-E26</f>
        <v>0</v>
      </c>
    </row>
    <row r="27" spans="1:7" ht="9.9499999999999993" customHeight="1" x14ac:dyDescent="0.2">
      <c r="A27" s="378" t="s">
        <v>555</v>
      </c>
      <c r="B27" s="323">
        <v>0</v>
      </c>
      <c r="C27" s="323">
        <v>0</v>
      </c>
      <c r="D27" s="323">
        <f t="shared" si="12"/>
        <v>0</v>
      </c>
      <c r="E27" s="323">
        <v>0</v>
      </c>
      <c r="F27" s="323">
        <v>0</v>
      </c>
      <c r="G27" s="323">
        <f t="shared" si="13"/>
        <v>0</v>
      </c>
    </row>
    <row r="28" spans="1:7" ht="9.9499999999999993" customHeight="1" x14ac:dyDescent="0.2">
      <c r="A28" s="378" t="s">
        <v>556</v>
      </c>
      <c r="B28" s="323">
        <v>0</v>
      </c>
      <c r="C28" s="323">
        <v>0</v>
      </c>
      <c r="D28" s="323">
        <f t="shared" si="12"/>
        <v>0</v>
      </c>
      <c r="E28" s="323">
        <v>0</v>
      </c>
      <c r="F28" s="323">
        <v>0</v>
      </c>
      <c r="G28" s="323">
        <f t="shared" si="13"/>
        <v>0</v>
      </c>
    </row>
    <row r="29" spans="1:7" ht="9.9499999999999993" customHeight="1" x14ac:dyDescent="0.2">
      <c r="A29" s="378" t="s">
        <v>557</v>
      </c>
      <c r="B29" s="323">
        <v>0</v>
      </c>
      <c r="C29" s="323">
        <v>0</v>
      </c>
      <c r="D29" s="323">
        <f t="shared" si="12"/>
        <v>0</v>
      </c>
      <c r="E29" s="323">
        <v>0</v>
      </c>
      <c r="F29" s="323">
        <v>0</v>
      </c>
      <c r="G29" s="323">
        <f t="shared" si="13"/>
        <v>0</v>
      </c>
    </row>
    <row r="30" spans="1:7" ht="10.5" customHeight="1" x14ac:dyDescent="0.2">
      <c r="A30" s="377" t="s">
        <v>558</v>
      </c>
      <c r="B30" s="337">
        <f>SUM(B31)</f>
        <v>0</v>
      </c>
      <c r="C30" s="337">
        <f t="shared" ref="C30:G30" si="14">SUM(C31)</f>
        <v>0</v>
      </c>
      <c r="D30" s="337">
        <f t="shared" si="14"/>
        <v>0</v>
      </c>
      <c r="E30" s="337">
        <f t="shared" si="14"/>
        <v>0</v>
      </c>
      <c r="F30" s="337">
        <f t="shared" si="14"/>
        <v>0</v>
      </c>
      <c r="G30" s="337">
        <f t="shared" si="14"/>
        <v>0</v>
      </c>
    </row>
    <row r="31" spans="1:7" x14ac:dyDescent="0.2">
      <c r="A31" s="378" t="s">
        <v>559</v>
      </c>
      <c r="B31" s="323">
        <v>0</v>
      </c>
      <c r="C31" s="323">
        <v>0</v>
      </c>
      <c r="D31" s="323">
        <f t="shared" ref="D31:D34" si="15">B31+C31</f>
        <v>0</v>
      </c>
      <c r="E31" s="323">
        <v>0</v>
      </c>
      <c r="F31" s="323">
        <v>0</v>
      </c>
      <c r="G31" s="323">
        <f t="shared" ref="G31:G34" si="16">D31-E31</f>
        <v>0</v>
      </c>
    </row>
    <row r="32" spans="1:7" ht="14.1" customHeight="1" x14ac:dyDescent="0.2">
      <c r="A32" s="379" t="s">
        <v>560</v>
      </c>
      <c r="B32" s="337">
        <v>0</v>
      </c>
      <c r="C32" s="337">
        <v>0</v>
      </c>
      <c r="D32" s="337">
        <f t="shared" si="15"/>
        <v>0</v>
      </c>
      <c r="E32" s="337">
        <v>0</v>
      </c>
      <c r="F32" s="337">
        <v>0</v>
      </c>
      <c r="G32" s="337">
        <f t="shared" si="16"/>
        <v>0</v>
      </c>
    </row>
    <row r="33" spans="1:7" ht="10.5" customHeight="1" x14ac:dyDescent="0.2">
      <c r="A33" s="379" t="s">
        <v>561</v>
      </c>
      <c r="B33" s="337">
        <v>0</v>
      </c>
      <c r="C33" s="337">
        <v>0</v>
      </c>
      <c r="D33" s="337">
        <f t="shared" si="15"/>
        <v>0</v>
      </c>
      <c r="E33" s="337">
        <v>0</v>
      </c>
      <c r="F33" s="337">
        <v>0</v>
      </c>
      <c r="G33" s="337">
        <f t="shared" si="16"/>
        <v>0</v>
      </c>
    </row>
    <row r="34" spans="1:7" ht="10.5" customHeight="1" x14ac:dyDescent="0.2">
      <c r="A34" s="379" t="s">
        <v>521</v>
      </c>
      <c r="B34" s="337">
        <v>0</v>
      </c>
      <c r="C34" s="337">
        <v>0</v>
      </c>
      <c r="D34" s="337">
        <f t="shared" si="15"/>
        <v>0</v>
      </c>
      <c r="E34" s="337">
        <v>0</v>
      </c>
      <c r="F34" s="337">
        <v>0</v>
      </c>
      <c r="G34" s="337">
        <f t="shared" si="16"/>
        <v>0</v>
      </c>
    </row>
    <row r="35" spans="1:7" ht="10.5" customHeight="1" x14ac:dyDescent="0.2">
      <c r="A35" s="379"/>
      <c r="B35" s="337"/>
      <c r="C35" s="337"/>
      <c r="D35" s="337"/>
      <c r="E35" s="337"/>
      <c r="F35" s="337"/>
      <c r="G35" s="337"/>
    </row>
    <row r="36" spans="1:7" ht="13.5" customHeight="1" x14ac:dyDescent="0.2">
      <c r="A36" s="380" t="s">
        <v>425</v>
      </c>
      <c r="B36" s="325">
        <f>+B5+B32+B33+B34</f>
        <v>1110168831.4100001</v>
      </c>
      <c r="C36" s="325">
        <f t="shared" ref="C36:G36" si="17">+C5+C32+C33+C34</f>
        <v>191643580.06999999</v>
      </c>
      <c r="D36" s="325">
        <f t="shared" si="17"/>
        <v>1301812411.48</v>
      </c>
      <c r="E36" s="325">
        <f t="shared" si="17"/>
        <v>436361220.75999999</v>
      </c>
      <c r="F36" s="325">
        <f t="shared" si="17"/>
        <v>436361220.75999999</v>
      </c>
      <c r="G36" s="325">
        <f t="shared" si="17"/>
        <v>865451190.72000003</v>
      </c>
    </row>
    <row r="38" spans="1:7" x14ac:dyDescent="0.2">
      <c r="A38" s="3" t="s">
        <v>438</v>
      </c>
    </row>
  </sheetData>
  <sheetProtection formatCells="0" formatColumns="0" formatRows="0" autoFilter="0"/>
  <protectedRanges>
    <protectedRange sqref="A37:G65328"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31496062992125984" right="0.31496062992125984" top="0.74803149606299213" bottom="0.74803149606299213" header="0.31496062992125984" footer="0.31496062992125984"/>
  <pageSetup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81" workbookViewId="0">
      <selection activeCell="G20" sqref="G20"/>
    </sheetView>
  </sheetViews>
  <sheetFormatPr baseColWidth="10" defaultColWidth="9.140625" defaultRowHeight="11.25" x14ac:dyDescent="0.2"/>
  <cols>
    <col min="1" max="1" width="10" style="384" customWidth="1"/>
    <col min="2" max="2" width="68.5703125" style="384" bestFit="1" customWidth="1"/>
    <col min="3" max="3" width="17.42578125" style="384" bestFit="1" customWidth="1"/>
    <col min="4" max="5" width="23.5703125" style="384" bestFit="1" customWidth="1"/>
    <col min="6" max="6" width="19.42578125" style="384" customWidth="1"/>
    <col min="7" max="7" width="20.5703125" style="384" customWidth="1"/>
    <col min="8" max="8" width="20.42578125" style="384" customWidth="1"/>
    <col min="9" max="9" width="9.7109375" style="384" customWidth="1"/>
    <col min="10" max="10" width="20.42578125" style="384" customWidth="1"/>
    <col min="11" max="16384" width="9.140625" style="384"/>
  </cols>
  <sheetData>
    <row r="1" spans="1:10" ht="18.95" customHeight="1" x14ac:dyDescent="0.2">
      <c r="A1" s="500" t="s">
        <v>645</v>
      </c>
      <c r="B1" s="501"/>
      <c r="C1" s="501"/>
      <c r="D1" s="501"/>
      <c r="E1" s="501"/>
      <c r="F1" s="501"/>
      <c r="G1" s="382" t="s">
        <v>0</v>
      </c>
      <c r="H1" s="383">
        <v>2025</v>
      </c>
    </row>
    <row r="2" spans="1:10" ht="18.95" customHeight="1" x14ac:dyDescent="0.2">
      <c r="A2" s="500" t="s">
        <v>562</v>
      </c>
      <c r="B2" s="501"/>
      <c r="C2" s="501"/>
      <c r="D2" s="501"/>
      <c r="E2" s="501"/>
      <c r="F2" s="501"/>
      <c r="G2" s="382" t="s">
        <v>2</v>
      </c>
      <c r="H2" s="383" t="s">
        <v>3</v>
      </c>
    </row>
    <row r="3" spans="1:10" ht="18.95" customHeight="1" x14ac:dyDescent="0.2">
      <c r="A3" s="497" t="s">
        <v>685</v>
      </c>
      <c r="B3" s="498"/>
      <c r="C3" s="498"/>
      <c r="D3" s="498"/>
      <c r="E3" s="498"/>
      <c r="F3" s="498"/>
      <c r="G3" s="382" t="s">
        <v>4</v>
      </c>
      <c r="H3" s="383">
        <v>2</v>
      </c>
    </row>
    <row r="4" spans="1:10" x14ac:dyDescent="0.2">
      <c r="A4" s="497" t="s">
        <v>628</v>
      </c>
      <c r="B4" s="498"/>
      <c r="C4" s="498"/>
      <c r="D4" s="498"/>
      <c r="E4" s="498"/>
      <c r="F4" s="498"/>
      <c r="G4" s="385"/>
      <c r="H4" s="385"/>
    </row>
    <row r="5" spans="1:10" x14ac:dyDescent="0.2">
      <c r="A5" s="386" t="s">
        <v>563</v>
      </c>
      <c r="B5" s="387"/>
      <c r="C5" s="387"/>
      <c r="D5" s="387"/>
      <c r="E5" s="387"/>
      <c r="F5" s="387"/>
      <c r="G5" s="387"/>
      <c r="H5" s="387"/>
    </row>
    <row r="8" spans="1:10" x14ac:dyDescent="0.2">
      <c r="A8" s="388" t="s">
        <v>564</v>
      </c>
      <c r="B8" s="388" t="s">
        <v>100</v>
      </c>
      <c r="C8" s="388" t="s">
        <v>241</v>
      </c>
      <c r="D8" s="388" t="s">
        <v>565</v>
      </c>
      <c r="E8" s="388" t="s">
        <v>566</v>
      </c>
      <c r="F8" s="388" t="s">
        <v>244</v>
      </c>
      <c r="G8" s="388" t="s">
        <v>567</v>
      </c>
      <c r="H8" s="388" t="s">
        <v>568</v>
      </c>
      <c r="I8" s="388" t="s">
        <v>569</v>
      </c>
      <c r="J8" s="388" t="s">
        <v>570</v>
      </c>
    </row>
    <row r="9" spans="1:10" s="390" customFormat="1" x14ac:dyDescent="0.2">
      <c r="A9" s="389">
        <v>7000</v>
      </c>
      <c r="B9" s="390" t="s">
        <v>571</v>
      </c>
    </row>
    <row r="10" spans="1:10" x14ac:dyDescent="0.2">
      <c r="A10" s="384">
        <v>7110</v>
      </c>
      <c r="B10" s="384" t="s">
        <v>567</v>
      </c>
      <c r="C10" s="391">
        <v>0</v>
      </c>
      <c r="D10" s="391">
        <v>0</v>
      </c>
      <c r="E10" s="391">
        <v>0</v>
      </c>
      <c r="F10" s="391">
        <f>C10+D10+E10</f>
        <v>0</v>
      </c>
      <c r="G10" s="384" t="str">
        <f>+IF(OR(C10&lt;&gt;0,C11&lt;&gt;0,C12&lt;&gt;0,C13&lt;&gt;0,C14&lt;&gt;0,C15&lt;&gt;0,C16&lt;&gt;0,C17&lt;&gt;0,C18&lt;&gt;0,C19&lt;&gt;0,C20&lt;&gt;0,C21&lt;&gt;0,C22&lt;&gt;0,C23&lt;&gt;0,C24&lt;&gt;0,C25&lt;&gt;0,C26&lt;&gt;0,C27&lt;&gt;0,C28&lt;&gt;0,C29&lt;&gt;0,C30&lt;&gt;0,C31&lt;&gt;0,C32&lt;&gt;0,C33&lt;&gt;0,C34&lt;&gt;0,C35&lt;&gt;0),"","SIN INFORMACIÓN QUE REVELAR")</f>
        <v/>
      </c>
    </row>
    <row r="11" spans="1:10" x14ac:dyDescent="0.2">
      <c r="A11" s="384">
        <v>7120</v>
      </c>
      <c r="B11" s="384" t="s">
        <v>572</v>
      </c>
      <c r="C11" s="391">
        <v>0</v>
      </c>
      <c r="D11" s="391">
        <v>0</v>
      </c>
      <c r="E11" s="391">
        <v>0</v>
      </c>
      <c r="F11" s="391">
        <f t="shared" ref="F11:F35" si="0">C11+D11+E11</f>
        <v>0</v>
      </c>
    </row>
    <row r="12" spans="1:10" x14ac:dyDescent="0.2">
      <c r="A12" s="384">
        <v>7130</v>
      </c>
      <c r="B12" s="384" t="s">
        <v>573</v>
      </c>
      <c r="C12" s="391">
        <v>0</v>
      </c>
      <c r="D12" s="391">
        <v>0</v>
      </c>
      <c r="E12" s="391">
        <v>0</v>
      </c>
      <c r="F12" s="391">
        <f t="shared" si="0"/>
        <v>0</v>
      </c>
    </row>
    <row r="13" spans="1:10" x14ac:dyDescent="0.2">
      <c r="A13" s="384">
        <v>7140</v>
      </c>
      <c r="B13" s="384" t="s">
        <v>574</v>
      </c>
      <c r="C13" s="391">
        <v>0</v>
      </c>
      <c r="D13" s="391">
        <v>0</v>
      </c>
      <c r="E13" s="391">
        <v>0</v>
      </c>
      <c r="F13" s="391">
        <f t="shared" si="0"/>
        <v>0</v>
      </c>
    </row>
    <row r="14" spans="1:10" x14ac:dyDescent="0.2">
      <c r="A14" s="384">
        <v>7150</v>
      </c>
      <c r="B14" s="384" t="s">
        <v>575</v>
      </c>
      <c r="C14" s="391">
        <v>0</v>
      </c>
      <c r="D14" s="391">
        <v>0</v>
      </c>
      <c r="E14" s="391">
        <v>0</v>
      </c>
      <c r="F14" s="391">
        <f t="shared" si="0"/>
        <v>0</v>
      </c>
    </row>
    <row r="15" spans="1:10" x14ac:dyDescent="0.2">
      <c r="A15" s="384">
        <v>7160</v>
      </c>
      <c r="B15" s="384" t="s">
        <v>576</v>
      </c>
      <c r="C15" s="391">
        <v>0</v>
      </c>
      <c r="D15" s="391">
        <v>0</v>
      </c>
      <c r="E15" s="391">
        <v>0</v>
      </c>
      <c r="F15" s="391">
        <f t="shared" si="0"/>
        <v>0</v>
      </c>
    </row>
    <row r="16" spans="1:10" x14ac:dyDescent="0.2">
      <c r="A16" s="384">
        <v>7210</v>
      </c>
      <c r="B16" s="384" t="s">
        <v>577</v>
      </c>
      <c r="C16" s="391">
        <v>0</v>
      </c>
      <c r="D16" s="391">
        <v>0</v>
      </c>
      <c r="E16" s="391">
        <v>0</v>
      </c>
      <c r="F16" s="391">
        <f t="shared" si="0"/>
        <v>0</v>
      </c>
    </row>
    <row r="17" spans="1:6" x14ac:dyDescent="0.2">
      <c r="A17" s="384">
        <v>7220</v>
      </c>
      <c r="B17" s="384" t="s">
        <v>578</v>
      </c>
      <c r="C17" s="391">
        <v>0</v>
      </c>
      <c r="D17" s="391">
        <v>0</v>
      </c>
      <c r="E17" s="391">
        <v>0</v>
      </c>
      <c r="F17" s="391">
        <f t="shared" si="0"/>
        <v>0</v>
      </c>
    </row>
    <row r="18" spans="1:6" x14ac:dyDescent="0.2">
      <c r="A18" s="384">
        <v>7230</v>
      </c>
      <c r="B18" s="384" t="s">
        <v>579</v>
      </c>
      <c r="C18" s="391">
        <v>0</v>
      </c>
      <c r="D18" s="391">
        <v>0</v>
      </c>
      <c r="E18" s="391">
        <v>0</v>
      </c>
      <c r="F18" s="391">
        <f t="shared" si="0"/>
        <v>0</v>
      </c>
    </row>
    <row r="19" spans="1:6" x14ac:dyDescent="0.2">
      <c r="A19" s="384">
        <v>7240</v>
      </c>
      <c r="B19" s="384" t="s">
        <v>580</v>
      </c>
      <c r="C19" s="391">
        <v>0</v>
      </c>
      <c r="D19" s="391">
        <v>0</v>
      </c>
      <c r="E19" s="391">
        <v>0</v>
      </c>
      <c r="F19" s="391">
        <f t="shared" si="0"/>
        <v>0</v>
      </c>
    </row>
    <row r="20" spans="1:6" x14ac:dyDescent="0.2">
      <c r="A20" s="384">
        <v>7250</v>
      </c>
      <c r="B20" s="384" t="s">
        <v>581</v>
      </c>
      <c r="C20" s="391">
        <v>0</v>
      </c>
      <c r="D20" s="391">
        <v>0</v>
      </c>
      <c r="E20" s="391">
        <v>0</v>
      </c>
      <c r="F20" s="391">
        <f t="shared" si="0"/>
        <v>0</v>
      </c>
    </row>
    <row r="21" spans="1:6" x14ac:dyDescent="0.2">
      <c r="A21" s="384">
        <v>7260</v>
      </c>
      <c r="B21" s="384" t="s">
        <v>582</v>
      </c>
      <c r="C21" s="391">
        <v>0</v>
      </c>
      <c r="D21" s="391">
        <v>0</v>
      </c>
      <c r="E21" s="391">
        <v>0</v>
      </c>
      <c r="F21" s="391">
        <f t="shared" si="0"/>
        <v>0</v>
      </c>
    </row>
    <row r="22" spans="1:6" x14ac:dyDescent="0.2">
      <c r="A22" s="384">
        <v>7310</v>
      </c>
      <c r="B22" s="384" t="s">
        <v>583</v>
      </c>
      <c r="C22" s="391">
        <v>0</v>
      </c>
      <c r="D22" s="391">
        <v>0</v>
      </c>
      <c r="E22" s="391">
        <v>0</v>
      </c>
      <c r="F22" s="391">
        <f t="shared" si="0"/>
        <v>0</v>
      </c>
    </row>
    <row r="23" spans="1:6" x14ac:dyDescent="0.2">
      <c r="A23" s="384">
        <v>7320</v>
      </c>
      <c r="B23" s="384" t="s">
        <v>584</v>
      </c>
      <c r="C23" s="391">
        <v>0</v>
      </c>
      <c r="D23" s="391">
        <v>0</v>
      </c>
      <c r="E23" s="391">
        <v>0</v>
      </c>
      <c r="F23" s="391">
        <f t="shared" si="0"/>
        <v>0</v>
      </c>
    </row>
    <row r="24" spans="1:6" x14ac:dyDescent="0.2">
      <c r="A24" s="384">
        <v>7330</v>
      </c>
      <c r="B24" s="384" t="s">
        <v>585</v>
      </c>
      <c r="C24" s="391">
        <v>0</v>
      </c>
      <c r="D24" s="391">
        <v>0</v>
      </c>
      <c r="E24" s="391">
        <v>0</v>
      </c>
      <c r="F24" s="391">
        <f t="shared" si="0"/>
        <v>0</v>
      </c>
    </row>
    <row r="25" spans="1:6" x14ac:dyDescent="0.2">
      <c r="A25" s="384">
        <v>7340</v>
      </c>
      <c r="B25" s="384" t="s">
        <v>586</v>
      </c>
      <c r="C25" s="391">
        <v>0</v>
      </c>
      <c r="D25" s="391">
        <v>0</v>
      </c>
      <c r="E25" s="391">
        <v>0</v>
      </c>
      <c r="F25" s="391">
        <f t="shared" si="0"/>
        <v>0</v>
      </c>
    </row>
    <row r="26" spans="1:6" x14ac:dyDescent="0.2">
      <c r="A26" s="384">
        <v>7350</v>
      </c>
      <c r="B26" s="384" t="s">
        <v>587</v>
      </c>
      <c r="C26" s="391">
        <v>0</v>
      </c>
      <c r="D26" s="391">
        <v>0</v>
      </c>
      <c r="E26" s="391">
        <v>0</v>
      </c>
      <c r="F26" s="391">
        <f t="shared" si="0"/>
        <v>0</v>
      </c>
    </row>
    <row r="27" spans="1:6" x14ac:dyDescent="0.2">
      <c r="A27" s="384">
        <v>7360</v>
      </c>
      <c r="B27" s="384" t="s">
        <v>588</v>
      </c>
      <c r="C27" s="391">
        <v>0</v>
      </c>
      <c r="D27" s="391">
        <v>0</v>
      </c>
      <c r="E27" s="391">
        <v>0</v>
      </c>
      <c r="F27" s="391">
        <f t="shared" si="0"/>
        <v>0</v>
      </c>
    </row>
    <row r="28" spans="1:6" x14ac:dyDescent="0.2">
      <c r="A28" s="384">
        <v>7410</v>
      </c>
      <c r="B28" s="384" t="s">
        <v>589</v>
      </c>
      <c r="C28" s="391">
        <v>2849245.68</v>
      </c>
      <c r="D28" s="391">
        <v>0</v>
      </c>
      <c r="E28" s="391">
        <v>0</v>
      </c>
      <c r="F28" s="391">
        <f t="shared" si="0"/>
        <v>2849245.68</v>
      </c>
    </row>
    <row r="29" spans="1:6" x14ac:dyDescent="0.2">
      <c r="A29" s="384">
        <v>7420</v>
      </c>
      <c r="B29" s="384" t="s">
        <v>590</v>
      </c>
      <c r="C29" s="391">
        <v>-2849245.68</v>
      </c>
      <c r="D29" s="391">
        <v>0</v>
      </c>
      <c r="E29" s="391">
        <v>0</v>
      </c>
      <c r="F29" s="391">
        <f t="shared" si="0"/>
        <v>-2849245.68</v>
      </c>
    </row>
    <row r="30" spans="1:6" x14ac:dyDescent="0.2">
      <c r="A30" s="384">
        <v>7510</v>
      </c>
      <c r="B30" s="384" t="s">
        <v>591</v>
      </c>
      <c r="C30" s="391">
        <v>0</v>
      </c>
      <c r="D30" s="391">
        <v>0</v>
      </c>
      <c r="E30" s="391">
        <v>0</v>
      </c>
      <c r="F30" s="391">
        <f t="shared" si="0"/>
        <v>0</v>
      </c>
    </row>
    <row r="31" spans="1:6" x14ac:dyDescent="0.2">
      <c r="A31" s="384">
        <v>7520</v>
      </c>
      <c r="B31" s="384" t="s">
        <v>592</v>
      </c>
      <c r="C31" s="391">
        <v>0</v>
      </c>
      <c r="D31" s="391">
        <v>0</v>
      </c>
      <c r="E31" s="391">
        <v>0</v>
      </c>
      <c r="F31" s="391">
        <f t="shared" si="0"/>
        <v>0</v>
      </c>
    </row>
    <row r="32" spans="1:6" x14ac:dyDescent="0.2">
      <c r="A32" s="384">
        <v>7610</v>
      </c>
      <c r="B32" s="384" t="s">
        <v>593</v>
      </c>
      <c r="C32" s="391">
        <v>0</v>
      </c>
      <c r="D32" s="391">
        <v>0</v>
      </c>
      <c r="E32" s="391">
        <v>0</v>
      </c>
      <c r="F32" s="391">
        <f t="shared" si="0"/>
        <v>0</v>
      </c>
    </row>
    <row r="33" spans="1:6" x14ac:dyDescent="0.2">
      <c r="A33" s="384">
        <v>7620</v>
      </c>
      <c r="B33" s="384" t="s">
        <v>594</v>
      </c>
      <c r="C33" s="391">
        <v>0</v>
      </c>
      <c r="D33" s="391">
        <v>0</v>
      </c>
      <c r="E33" s="391">
        <v>0</v>
      </c>
      <c r="F33" s="391">
        <f t="shared" si="0"/>
        <v>0</v>
      </c>
    </row>
    <row r="34" spans="1:6" x14ac:dyDescent="0.2">
      <c r="A34" s="384">
        <v>7630</v>
      </c>
      <c r="B34" s="384" t="s">
        <v>595</v>
      </c>
      <c r="C34" s="391">
        <v>0</v>
      </c>
      <c r="D34" s="391">
        <v>0</v>
      </c>
      <c r="E34" s="391">
        <v>0</v>
      </c>
      <c r="F34" s="391">
        <f t="shared" si="0"/>
        <v>0</v>
      </c>
    </row>
    <row r="35" spans="1:6" x14ac:dyDescent="0.2">
      <c r="A35" s="384">
        <v>7640</v>
      </c>
      <c r="B35" s="384" t="s">
        <v>596</v>
      </c>
      <c r="C35" s="391">
        <v>0</v>
      </c>
      <c r="D35" s="391">
        <v>0</v>
      </c>
      <c r="E35" s="391">
        <v>0</v>
      </c>
      <c r="F35" s="391">
        <f t="shared" si="0"/>
        <v>0</v>
      </c>
    </row>
    <row r="36" spans="1:6" x14ac:dyDescent="0.2">
      <c r="C36" s="392"/>
      <c r="D36" s="392"/>
      <c r="E36" s="392"/>
      <c r="F36" s="392"/>
    </row>
    <row r="37" spans="1:6" s="390" customFormat="1" x14ac:dyDescent="0.2">
      <c r="A37" s="389">
        <v>8000</v>
      </c>
      <c r="B37" s="390" t="s">
        <v>597</v>
      </c>
    </row>
    <row r="38" spans="1:6" x14ac:dyDescent="0.2">
      <c r="C38" s="392"/>
      <c r="D38" s="392"/>
      <c r="E38" s="392"/>
      <c r="F38" s="392"/>
    </row>
    <row r="39" spans="1:6" x14ac:dyDescent="0.2">
      <c r="B39" s="499" t="s">
        <v>598</v>
      </c>
      <c r="C39" s="499"/>
      <c r="D39" s="392"/>
      <c r="E39" s="392"/>
      <c r="F39" s="392"/>
    </row>
    <row r="40" spans="1:6" x14ac:dyDescent="0.2">
      <c r="B40" s="393" t="s">
        <v>100</v>
      </c>
      <c r="C40" s="394">
        <f>H1</f>
        <v>2025</v>
      </c>
      <c r="D40" s="392"/>
      <c r="E40" s="392"/>
      <c r="F40" s="392"/>
    </row>
    <row r="41" spans="1:6" x14ac:dyDescent="0.2">
      <c r="A41" s="384">
        <v>8110</v>
      </c>
      <c r="B41" s="395" t="s">
        <v>599</v>
      </c>
      <c r="C41" s="396">
        <v>1110168831.4100001</v>
      </c>
      <c r="D41" s="392"/>
      <c r="E41" s="392"/>
      <c r="F41" s="392"/>
    </row>
    <row r="42" spans="1:6" x14ac:dyDescent="0.2">
      <c r="A42" s="384">
        <v>8120</v>
      </c>
      <c r="B42" s="395" t="s">
        <v>600</v>
      </c>
      <c r="C42" s="396">
        <v>-531887852.23000002</v>
      </c>
      <c r="D42" s="392"/>
      <c r="E42" s="392"/>
      <c r="F42" s="392"/>
    </row>
    <row r="43" spans="1:6" x14ac:dyDescent="0.2">
      <c r="A43" s="384">
        <v>8130</v>
      </c>
      <c r="B43" s="395" t="s">
        <v>601</v>
      </c>
      <c r="C43" s="396">
        <v>8830342.6400000006</v>
      </c>
      <c r="D43" s="392"/>
      <c r="E43" s="392"/>
      <c r="F43" s="392"/>
    </row>
    <row r="44" spans="1:6" x14ac:dyDescent="0.2">
      <c r="A44" s="384">
        <v>8140</v>
      </c>
      <c r="B44" s="395" t="s">
        <v>602</v>
      </c>
      <c r="C44" s="396">
        <v>-18458109.09</v>
      </c>
      <c r="D44" s="392"/>
      <c r="E44" s="392"/>
      <c r="F44" s="392"/>
    </row>
    <row r="45" spans="1:6" x14ac:dyDescent="0.2">
      <c r="A45" s="384">
        <v>8150</v>
      </c>
      <c r="B45" s="395" t="s">
        <v>603</v>
      </c>
      <c r="C45" s="396">
        <v>-568653212.73000002</v>
      </c>
      <c r="D45" s="392"/>
      <c r="E45" s="392"/>
      <c r="F45" s="392"/>
    </row>
    <row r="46" spans="1:6" x14ac:dyDescent="0.2">
      <c r="B46" s="397"/>
      <c r="C46" s="398"/>
      <c r="D46" s="392"/>
      <c r="E46" s="392"/>
      <c r="F46" s="392"/>
    </row>
    <row r="47" spans="1:6" x14ac:dyDescent="0.2">
      <c r="B47" s="399"/>
      <c r="C47" s="400"/>
      <c r="D47" s="392"/>
      <c r="E47" s="392"/>
      <c r="F47" s="392"/>
    </row>
    <row r="48" spans="1:6" x14ac:dyDescent="0.2">
      <c r="B48" s="499" t="s">
        <v>604</v>
      </c>
      <c r="C48" s="499"/>
    </row>
    <row r="49" spans="1:3" x14ac:dyDescent="0.2">
      <c r="B49" s="401" t="s">
        <v>100</v>
      </c>
      <c r="C49" s="394">
        <f>H1</f>
        <v>2025</v>
      </c>
    </row>
    <row r="50" spans="1:3" x14ac:dyDescent="0.2">
      <c r="A50" s="384">
        <v>8210</v>
      </c>
      <c r="B50" s="395" t="s">
        <v>605</v>
      </c>
      <c r="C50" s="402">
        <v>-1110168831.4100001</v>
      </c>
    </row>
    <row r="51" spans="1:3" x14ac:dyDescent="0.2">
      <c r="A51" s="384">
        <v>8220</v>
      </c>
      <c r="B51" s="395" t="s">
        <v>606</v>
      </c>
      <c r="C51" s="402">
        <v>447784335.48000002</v>
      </c>
    </row>
    <row r="52" spans="1:3" x14ac:dyDescent="0.2">
      <c r="A52" s="384">
        <v>8230</v>
      </c>
      <c r="B52" s="395" t="s">
        <v>607</v>
      </c>
      <c r="C52" s="402">
        <v>-191643580.06999999</v>
      </c>
    </row>
    <row r="53" spans="1:3" x14ac:dyDescent="0.2">
      <c r="A53" s="384">
        <v>8240</v>
      </c>
      <c r="B53" s="395" t="s">
        <v>608</v>
      </c>
      <c r="C53" s="402">
        <v>417666855.24000001</v>
      </c>
    </row>
    <row r="54" spans="1:3" x14ac:dyDescent="0.2">
      <c r="A54" s="384">
        <v>8250</v>
      </c>
      <c r="B54" s="395" t="s">
        <v>609</v>
      </c>
      <c r="C54" s="402">
        <v>0</v>
      </c>
    </row>
    <row r="55" spans="1:3" x14ac:dyDescent="0.2">
      <c r="A55" s="384">
        <v>8260</v>
      </c>
      <c r="B55" s="395" t="s">
        <v>610</v>
      </c>
      <c r="C55" s="402">
        <v>0</v>
      </c>
    </row>
    <row r="56" spans="1:3" x14ac:dyDescent="0.2">
      <c r="A56" s="384">
        <v>8270</v>
      </c>
      <c r="B56" s="395" t="s">
        <v>611</v>
      </c>
      <c r="C56" s="402">
        <v>436361220.75999999</v>
      </c>
    </row>
    <row r="58" spans="1:3" x14ac:dyDescent="0.2">
      <c r="B58" s="403" t="s">
        <v>156</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0866141732283472" right="0.70866141732283472" top="0.74803149606299213" bottom="0.74803149606299213" header="0.31496062992125984" footer="0.31496062992125984"/>
  <pageSetup paperSize="9"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83" t="s">
        <v>679</v>
      </c>
      <c r="B1" s="484"/>
      <c r="C1" s="484"/>
      <c r="D1" s="484"/>
      <c r="E1" s="485"/>
    </row>
    <row r="2" spans="1:5" x14ac:dyDescent="0.2">
      <c r="A2" s="404"/>
      <c r="B2" s="404"/>
      <c r="C2" s="404"/>
      <c r="D2" s="404"/>
      <c r="E2" s="404"/>
    </row>
    <row r="3" spans="1:5" ht="15" customHeight="1" x14ac:dyDescent="0.2">
      <c r="A3" s="502" t="s">
        <v>100</v>
      </c>
      <c r="B3" s="502"/>
      <c r="C3" s="279" t="s">
        <v>612</v>
      </c>
      <c r="D3" s="279" t="s">
        <v>328</v>
      </c>
      <c r="E3" s="279" t="s">
        <v>613</v>
      </c>
    </row>
    <row r="4" spans="1:5" x14ac:dyDescent="0.2">
      <c r="A4" s="405"/>
      <c r="B4" s="406"/>
      <c r="C4" s="407"/>
      <c r="D4" s="407"/>
      <c r="E4" s="407"/>
    </row>
    <row r="5" spans="1:5" ht="12.95" customHeight="1" x14ac:dyDescent="0.2">
      <c r="A5" s="408" t="s">
        <v>614</v>
      </c>
      <c r="B5" s="409"/>
      <c r="C5" s="410">
        <f>C6+C7</f>
        <v>1110168831.4100001</v>
      </c>
      <c r="D5" s="410">
        <f>D6+D7</f>
        <v>587111321.82000005</v>
      </c>
      <c r="E5" s="410">
        <f>E6+E7</f>
        <v>568653212.73000002</v>
      </c>
    </row>
    <row r="6" spans="1:5" ht="12.95" customHeight="1" x14ac:dyDescent="0.2">
      <c r="A6" s="411"/>
      <c r="B6" s="412" t="s">
        <v>615</v>
      </c>
      <c r="C6" s="413"/>
      <c r="D6" s="413"/>
      <c r="E6" s="413"/>
    </row>
    <row r="7" spans="1:5" ht="12.95" customHeight="1" x14ac:dyDescent="0.2">
      <c r="A7" s="411"/>
      <c r="B7" s="412" t="s">
        <v>616</v>
      </c>
      <c r="C7" s="413">
        <v>1110168831.4100001</v>
      </c>
      <c r="D7" s="413">
        <v>587111321.82000005</v>
      </c>
      <c r="E7" s="413">
        <v>568653212.73000002</v>
      </c>
    </row>
    <row r="8" spans="1:5" x14ac:dyDescent="0.2">
      <c r="A8" s="411"/>
      <c r="B8" s="414"/>
      <c r="C8" s="413"/>
      <c r="D8" s="413"/>
      <c r="E8" s="413"/>
    </row>
    <row r="9" spans="1:5" ht="12.95" customHeight="1" x14ac:dyDescent="0.2">
      <c r="A9" s="408" t="s">
        <v>617</v>
      </c>
      <c r="B9" s="409"/>
      <c r="C9" s="410">
        <f>C10+C11</f>
        <v>1101718831.4100001</v>
      </c>
      <c r="D9" s="410">
        <f>D10+D11</f>
        <v>431712723.60000002</v>
      </c>
      <c r="E9" s="410">
        <f>E10+E11</f>
        <v>431712723.60000002</v>
      </c>
    </row>
    <row r="10" spans="1:5" ht="12.95" customHeight="1" x14ac:dyDescent="0.2">
      <c r="A10" s="411"/>
      <c r="B10" s="412" t="s">
        <v>618</v>
      </c>
      <c r="C10" s="413"/>
      <c r="D10" s="413"/>
      <c r="E10" s="413"/>
    </row>
    <row r="11" spans="1:5" ht="12.95" customHeight="1" x14ac:dyDescent="0.2">
      <c r="A11" s="411"/>
      <c r="B11" s="412" t="s">
        <v>619</v>
      </c>
      <c r="C11" s="413">
        <v>1101718831.4100001</v>
      </c>
      <c r="D11" s="413">
        <v>431712723.60000002</v>
      </c>
      <c r="E11" s="413">
        <v>431712723.60000002</v>
      </c>
    </row>
    <row r="12" spans="1:5" x14ac:dyDescent="0.2">
      <c r="A12" s="411"/>
      <c r="B12" s="414"/>
      <c r="C12" s="413"/>
      <c r="D12" s="413"/>
      <c r="E12" s="413"/>
    </row>
    <row r="13" spans="1:5" ht="12.95" customHeight="1" x14ac:dyDescent="0.2">
      <c r="A13" s="408" t="s">
        <v>620</v>
      </c>
      <c r="B13" s="409"/>
      <c r="C13" s="410">
        <f>C5-C9</f>
        <v>8450000</v>
      </c>
      <c r="D13" s="410">
        <f>D5-D9</f>
        <v>155398598.22000003</v>
      </c>
      <c r="E13" s="410">
        <f>E5-E9</f>
        <v>136940489.13</v>
      </c>
    </row>
    <row r="14" spans="1:5" x14ac:dyDescent="0.2">
      <c r="A14" s="415"/>
      <c r="B14" s="416"/>
      <c r="C14" s="417"/>
      <c r="D14" s="417"/>
      <c r="E14" s="417"/>
    </row>
    <row r="15" spans="1:5" ht="15" customHeight="1" x14ac:dyDescent="0.2">
      <c r="A15" s="502" t="s">
        <v>100</v>
      </c>
      <c r="B15" s="502"/>
      <c r="C15" s="279" t="s">
        <v>612</v>
      </c>
      <c r="D15" s="279" t="s">
        <v>328</v>
      </c>
      <c r="E15" s="279" t="s">
        <v>613</v>
      </c>
    </row>
    <row r="16" spans="1:5" x14ac:dyDescent="0.2">
      <c r="A16" s="411"/>
      <c r="B16" s="412"/>
      <c r="C16" s="418"/>
      <c r="D16" s="418"/>
      <c r="E16" s="418"/>
    </row>
    <row r="17" spans="1:5" ht="12.95" customHeight="1" x14ac:dyDescent="0.2">
      <c r="A17" s="408" t="s">
        <v>621</v>
      </c>
      <c r="B17" s="409"/>
      <c r="C17" s="410">
        <f>C13</f>
        <v>8450000</v>
      </c>
      <c r="D17" s="410">
        <f>D13</f>
        <v>155398598.22000003</v>
      </c>
      <c r="E17" s="410">
        <f>E13</f>
        <v>136940489.13</v>
      </c>
    </row>
    <row r="18" spans="1:5" x14ac:dyDescent="0.2">
      <c r="A18" s="411"/>
      <c r="B18" s="412"/>
      <c r="C18" s="410"/>
      <c r="D18" s="410"/>
      <c r="E18" s="410"/>
    </row>
    <row r="19" spans="1:5" ht="12.95" customHeight="1" x14ac:dyDescent="0.2">
      <c r="A19" s="408" t="s">
        <v>622</v>
      </c>
      <c r="B19" s="409"/>
      <c r="C19" s="413">
        <v>7300000</v>
      </c>
      <c r="D19" s="413">
        <v>3034513.86</v>
      </c>
      <c r="E19" s="413">
        <v>3034513.86</v>
      </c>
    </row>
    <row r="20" spans="1:5" x14ac:dyDescent="0.2">
      <c r="A20" s="411"/>
      <c r="B20" s="412"/>
      <c r="C20" s="413"/>
      <c r="D20" s="413"/>
      <c r="E20" s="413"/>
    </row>
    <row r="21" spans="1:5" ht="12.95" customHeight="1" x14ac:dyDescent="0.2">
      <c r="A21" s="408" t="s">
        <v>623</v>
      </c>
      <c r="B21" s="409"/>
      <c r="C21" s="410">
        <f>C17+C19</f>
        <v>15750000</v>
      </c>
      <c r="D21" s="410">
        <f>D17+D19</f>
        <v>158433112.08000004</v>
      </c>
      <c r="E21" s="410">
        <f>E17+E19</f>
        <v>139975002.99000001</v>
      </c>
    </row>
    <row r="22" spans="1:5" x14ac:dyDescent="0.2">
      <c r="A22" s="415"/>
      <c r="B22" s="416"/>
      <c r="C22" s="417"/>
      <c r="D22" s="417"/>
      <c r="E22" s="417"/>
    </row>
    <row r="23" spans="1:5" ht="15" customHeight="1" x14ac:dyDescent="0.2">
      <c r="A23" s="502" t="s">
        <v>100</v>
      </c>
      <c r="B23" s="502"/>
      <c r="C23" s="279" t="s">
        <v>612</v>
      </c>
      <c r="D23" s="279" t="s">
        <v>328</v>
      </c>
      <c r="E23" s="279" t="s">
        <v>613</v>
      </c>
    </row>
    <row r="24" spans="1:5" x14ac:dyDescent="0.2">
      <c r="A24" s="411"/>
      <c r="B24" s="412"/>
      <c r="C24" s="418"/>
      <c r="D24" s="418"/>
      <c r="E24" s="418"/>
    </row>
    <row r="25" spans="1:5" ht="12.95" customHeight="1" x14ac:dyDescent="0.2">
      <c r="A25" s="408" t="s">
        <v>624</v>
      </c>
      <c r="B25" s="409"/>
      <c r="C25" s="413"/>
      <c r="D25" s="413"/>
      <c r="E25" s="413"/>
    </row>
    <row r="26" spans="1:5" x14ac:dyDescent="0.2">
      <c r="A26" s="411"/>
      <c r="B26" s="412"/>
      <c r="C26" s="413"/>
      <c r="D26" s="413"/>
      <c r="E26" s="413"/>
    </row>
    <row r="27" spans="1:5" ht="12.95" customHeight="1" x14ac:dyDescent="0.2">
      <c r="A27" s="408" t="s">
        <v>625</v>
      </c>
      <c r="B27" s="409"/>
      <c r="C27" s="413">
        <v>8450000</v>
      </c>
      <c r="D27" s="413">
        <v>4648497.16</v>
      </c>
      <c r="E27" s="413">
        <v>4648497.16</v>
      </c>
    </row>
    <row r="28" spans="1:5" x14ac:dyDescent="0.2">
      <c r="A28" s="411"/>
      <c r="B28" s="412"/>
      <c r="C28" s="413"/>
      <c r="D28" s="413"/>
      <c r="E28" s="413"/>
    </row>
    <row r="29" spans="1:5" ht="12.95" customHeight="1" x14ac:dyDescent="0.2">
      <c r="A29" s="408" t="s">
        <v>626</v>
      </c>
      <c r="B29" s="409"/>
      <c r="C29" s="410">
        <f>C25-C27</f>
        <v>-8450000</v>
      </c>
      <c r="D29" s="410">
        <f>D25-D27</f>
        <v>-4648497.16</v>
      </c>
      <c r="E29" s="410">
        <f>E25-E27</f>
        <v>-4648497.16</v>
      </c>
    </row>
    <row r="31" spans="1:5" x14ac:dyDescent="0.2">
      <c r="B31" s="419" t="s">
        <v>438</v>
      </c>
    </row>
  </sheetData>
  <protectedRanges>
    <protectedRange sqref="B31" name="Rango1"/>
  </protectedRanges>
  <mergeCells count="4">
    <mergeCell ref="A1:E1"/>
    <mergeCell ref="A3:B3"/>
    <mergeCell ref="A15:B15"/>
    <mergeCell ref="A23:B23"/>
  </mergeCells>
  <pageMargins left="0.31496062992125984" right="0.31496062992125984" top="0.74803149606299213" bottom="0.74803149606299213" header="0.31496062992125984" footer="0.31496062992125984"/>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Angélica Guadalupe González Gallardo</cp:lastModifiedBy>
  <cp:lastPrinted>2025-07-22T21:41:35Z</cp:lastPrinted>
  <dcterms:created xsi:type="dcterms:W3CDTF">2022-05-30T14:17:15Z</dcterms:created>
  <dcterms:modified xsi:type="dcterms:W3CDTF">2025-07-22T21:41:39Z</dcterms:modified>
</cp:coreProperties>
</file>